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https://d.docs.live.net/9b85202d7cb615f3/Scouts/District Treasurer/"/>
    </mc:Choice>
  </mc:AlternateContent>
  <xr:revisionPtr revIDLastSave="0" documentId="8_{4212C2D2-00CB-4A58-B2B0-25AA59E55BB7}" xr6:coauthVersionLast="47" xr6:coauthVersionMax="47" xr10:uidLastSave="{00000000-0000-0000-0000-000000000000}"/>
  <bookViews>
    <workbookView xWindow="-120" yWindow="-120" windowWidth="28155" windowHeight="16440" xr2:uid="{00000000-000D-0000-FFFF-FFFF00000000}"/>
  </bookViews>
  <sheets>
    <sheet name="District PaymentExpenses Form" sheetId="1" r:id="rId1"/>
    <sheet name="DV-IDENTITY-0"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1" l="1"/>
  <c r="F22" i="1"/>
  <c r="F23" i="1"/>
  <c r="FC2" i="2" s="1"/>
  <c r="F24" i="1"/>
  <c r="FT2" i="2" s="1"/>
  <c r="F25" i="1"/>
  <c r="F26" i="1"/>
  <c r="F27" i="1"/>
  <c r="HS2" i="2" s="1"/>
  <c r="F28" i="1"/>
  <c r="IJ2" i="2" s="1"/>
  <c r="F29" i="1"/>
  <c r="F30" i="1"/>
  <c r="V3" i="2" s="1"/>
  <c r="A3" i="2"/>
  <c r="B3" i="2"/>
  <c r="C3" i="2"/>
  <c r="D3" i="2"/>
  <c r="E3" i="2"/>
  <c r="F3" i="2"/>
  <c r="G3" i="2"/>
  <c r="H3" i="2"/>
  <c r="I3" i="2"/>
  <c r="J3" i="2"/>
  <c r="K3" i="2"/>
  <c r="L3" i="2"/>
  <c r="M3" i="2"/>
  <c r="N3" i="2"/>
  <c r="O3" i="2"/>
  <c r="P3" i="2"/>
  <c r="Q3" i="2"/>
  <c r="R3" i="2"/>
  <c r="S3" i="2"/>
  <c r="T3" i="2"/>
  <c r="U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CE3" i="2"/>
  <c r="CF3" i="2"/>
  <c r="CG3" i="2"/>
  <c r="CH3" i="2"/>
  <c r="CI3" i="2"/>
  <c r="CJ3" i="2"/>
  <c r="CK3" i="2"/>
  <c r="CL3" i="2"/>
  <c r="CM3" i="2"/>
  <c r="CN3" i="2"/>
  <c r="CO3" i="2"/>
  <c r="CP3" i="2"/>
  <c r="CQ3" i="2"/>
  <c r="CR3" i="2"/>
  <c r="CS3" i="2"/>
  <c r="CT3" i="2"/>
  <c r="CU3" i="2"/>
  <c r="CV3" i="2"/>
  <c r="CW3" i="2"/>
  <c r="CX3" i="2"/>
  <c r="CY3" i="2"/>
  <c r="CZ3" i="2"/>
  <c r="DA3" i="2"/>
  <c r="DB3" i="2"/>
  <c r="DC3" i="2"/>
  <c r="DD3" i="2"/>
  <c r="DE3" i="2"/>
  <c r="DF3" i="2"/>
  <c r="DG3" i="2"/>
  <c r="DH3" i="2"/>
  <c r="DI3" i="2"/>
  <c r="DJ3" i="2"/>
  <c r="DK3" i="2"/>
  <c r="DL3" i="2"/>
  <c r="DM3" i="2"/>
  <c r="DN3" i="2"/>
  <c r="DO3" i="2"/>
  <c r="DP3" i="2"/>
  <c r="DS3" i="2"/>
  <c r="A2" i="2"/>
  <c r="B2" i="2"/>
  <c r="C2" i="2"/>
  <c r="D2" i="2"/>
  <c r="E2" i="2"/>
  <c r="F2" i="2"/>
  <c r="G2" i="2"/>
  <c r="H2" i="2"/>
  <c r="I2" i="2"/>
  <c r="J2" i="2"/>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CC2" i="2"/>
  <c r="CD2" i="2"/>
  <c r="CE2" i="2"/>
  <c r="CF2" i="2"/>
  <c r="CG2" i="2"/>
  <c r="CH2" i="2"/>
  <c r="CI2" i="2"/>
  <c r="CJ2" i="2"/>
  <c r="CK2" i="2"/>
  <c r="CL2" i="2"/>
  <c r="CM2" i="2"/>
  <c r="CN2" i="2"/>
  <c r="CO2" i="2"/>
  <c r="CP2" i="2"/>
  <c r="CQ2" i="2"/>
  <c r="CR2" i="2"/>
  <c r="CS2" i="2"/>
  <c r="CT2" i="2"/>
  <c r="CU2" i="2"/>
  <c r="CV2" i="2"/>
  <c r="CW2" i="2"/>
  <c r="CX2" i="2"/>
  <c r="CY2" i="2"/>
  <c r="CZ2" i="2"/>
  <c r="DA2" i="2"/>
  <c r="DB2" i="2"/>
  <c r="DC2" i="2"/>
  <c r="DD2" i="2"/>
  <c r="DE2" i="2"/>
  <c r="DF2" i="2"/>
  <c r="DG2" i="2"/>
  <c r="DH2" i="2"/>
  <c r="DI2" i="2"/>
  <c r="DJ2" i="2"/>
  <c r="DK2" i="2"/>
  <c r="DL2" i="2"/>
  <c r="DM2" i="2"/>
  <c r="DN2" i="2"/>
  <c r="DO2" i="2"/>
  <c r="DP2" i="2"/>
  <c r="DQ2" i="2"/>
  <c r="DR2" i="2"/>
  <c r="DS2" i="2"/>
  <c r="DT2" i="2"/>
  <c r="DU2" i="2"/>
  <c r="DV2" i="2"/>
  <c r="DW2" i="2"/>
  <c r="DX2" i="2"/>
  <c r="DY2" i="2"/>
  <c r="DZ2" i="2"/>
  <c r="EA2" i="2"/>
  <c r="EB2" i="2"/>
  <c r="EC2" i="2"/>
  <c r="ED2" i="2"/>
  <c r="EE2" i="2"/>
  <c r="EF2" i="2"/>
  <c r="EG2" i="2"/>
  <c r="EH2" i="2"/>
  <c r="EI2" i="2"/>
  <c r="EJ2" i="2"/>
  <c r="EK2" i="2"/>
  <c r="EL2" i="2"/>
  <c r="EM2" i="2"/>
  <c r="EN2" i="2"/>
  <c r="EO2" i="2"/>
  <c r="EP2" i="2"/>
  <c r="EQ2" i="2"/>
  <c r="ER2" i="2"/>
  <c r="ES2" i="2"/>
  <c r="ET2" i="2"/>
  <c r="EU2" i="2"/>
  <c r="EV2" i="2"/>
  <c r="EW2" i="2"/>
  <c r="EX2" i="2"/>
  <c r="EY2" i="2"/>
  <c r="EZ2" i="2"/>
  <c r="FA2" i="2"/>
  <c r="FB2" i="2"/>
  <c r="FD2" i="2"/>
  <c r="FE2" i="2"/>
  <c r="FF2" i="2"/>
  <c r="FG2" i="2"/>
  <c r="FH2" i="2"/>
  <c r="FI2" i="2"/>
  <c r="FJ2" i="2"/>
  <c r="FK2" i="2"/>
  <c r="FL2" i="2"/>
  <c r="FM2" i="2"/>
  <c r="FN2" i="2"/>
  <c r="FO2" i="2"/>
  <c r="FP2" i="2"/>
  <c r="FQ2" i="2"/>
  <c r="FR2" i="2"/>
  <c r="FS2" i="2"/>
  <c r="FU2" i="2"/>
  <c r="FV2" i="2"/>
  <c r="FW2" i="2"/>
  <c r="FX2" i="2"/>
  <c r="FY2" i="2"/>
  <c r="FZ2" i="2"/>
  <c r="GA2" i="2"/>
  <c r="GB2" i="2"/>
  <c r="GC2" i="2"/>
  <c r="GD2" i="2"/>
  <c r="GE2" i="2"/>
  <c r="GF2" i="2"/>
  <c r="GG2" i="2"/>
  <c r="GH2" i="2"/>
  <c r="GI2" i="2"/>
  <c r="GJ2" i="2"/>
  <c r="GK2" i="2"/>
  <c r="GL2" i="2"/>
  <c r="GM2" i="2"/>
  <c r="GN2" i="2"/>
  <c r="GO2" i="2"/>
  <c r="GP2" i="2"/>
  <c r="GQ2" i="2"/>
  <c r="GR2" i="2"/>
  <c r="GS2" i="2"/>
  <c r="GT2" i="2"/>
  <c r="GU2" i="2"/>
  <c r="GV2" i="2"/>
  <c r="GW2" i="2"/>
  <c r="GX2" i="2"/>
  <c r="GY2" i="2"/>
  <c r="GZ2" i="2"/>
  <c r="HA2" i="2"/>
  <c r="HB2" i="2"/>
  <c r="HC2" i="2"/>
  <c r="HD2" i="2"/>
  <c r="HE2" i="2"/>
  <c r="HF2" i="2"/>
  <c r="HG2" i="2"/>
  <c r="HH2" i="2"/>
  <c r="HI2" i="2"/>
  <c r="HJ2" i="2"/>
  <c r="HK2" i="2"/>
  <c r="HL2" i="2"/>
  <c r="HM2" i="2"/>
  <c r="HN2" i="2"/>
  <c r="HO2" i="2"/>
  <c r="HP2" i="2"/>
  <c r="HQ2" i="2"/>
  <c r="HR2" i="2"/>
  <c r="HT2" i="2"/>
  <c r="HU2" i="2"/>
  <c r="HV2" i="2"/>
  <c r="HW2" i="2"/>
  <c r="HX2" i="2"/>
  <c r="HY2" i="2"/>
  <c r="HZ2" i="2"/>
  <c r="IA2" i="2"/>
  <c r="IB2" i="2"/>
  <c r="IC2" i="2"/>
  <c r="ID2" i="2"/>
  <c r="IE2" i="2"/>
  <c r="IF2" i="2"/>
  <c r="IG2" i="2"/>
  <c r="IH2" i="2"/>
  <c r="II2" i="2"/>
  <c r="IK2" i="2"/>
  <c r="IL2" i="2"/>
  <c r="IM2" i="2"/>
  <c r="IN2" i="2"/>
  <c r="IO2" i="2"/>
  <c r="IP2" i="2"/>
  <c r="IQ2" i="2"/>
  <c r="IR2" i="2"/>
  <c r="IS2" i="2"/>
  <c r="IT2" i="2"/>
  <c r="IU2" i="2"/>
  <c r="IV2" i="2"/>
  <c r="A1" i="2"/>
  <c r="B1" i="2"/>
  <c r="C1" i="2"/>
  <c r="D1" i="2"/>
  <c r="E1" i="2"/>
  <c r="F1" i="2"/>
  <c r="G1" i="2"/>
  <c r="H1" i="2"/>
  <c r="I1" i="2"/>
  <c r="J1" i="2"/>
  <c r="K1" i="2"/>
  <c r="L1" i="2"/>
  <c r="M1" i="2"/>
  <c r="N1" i="2"/>
  <c r="O1" i="2"/>
  <c r="P1" i="2"/>
  <c r="Q1" i="2"/>
  <c r="R1" i="2"/>
  <c r="S1" i="2"/>
  <c r="T1" i="2"/>
  <c r="U1" i="2"/>
  <c r="V1" i="2"/>
  <c r="W1" i="2"/>
  <c r="X1" i="2"/>
  <c r="Y1" i="2"/>
  <c r="Z1" i="2"/>
  <c r="AA1" i="2"/>
  <c r="AB1" i="2"/>
  <c r="AC1" i="2"/>
  <c r="AD1" i="2"/>
  <c r="AE1" i="2"/>
  <c r="AF1" i="2"/>
  <c r="AG1" i="2"/>
  <c r="AH1" i="2"/>
  <c r="AI1" i="2"/>
  <c r="AJ1" i="2"/>
  <c r="AK1" i="2"/>
  <c r="AL1" i="2"/>
  <c r="AM1" i="2"/>
  <c r="AN1" i="2"/>
  <c r="AO1" i="2"/>
  <c r="AP1" i="2"/>
  <c r="AQ1" i="2"/>
  <c r="AR1" i="2"/>
  <c r="AS1" i="2"/>
  <c r="AT1" i="2"/>
  <c r="AU1" i="2"/>
  <c r="AV1" i="2"/>
  <c r="AW1" i="2"/>
  <c r="AX1" i="2"/>
  <c r="AY1" i="2"/>
  <c r="AZ1" i="2"/>
  <c r="BA1" i="2"/>
  <c r="BB1" i="2"/>
  <c r="BC1" i="2"/>
  <c r="BD1" i="2"/>
  <c r="BE1" i="2"/>
  <c r="BF1" i="2"/>
  <c r="BG1" i="2"/>
  <c r="BH1" i="2"/>
  <c r="BI1" i="2"/>
  <c r="BJ1" i="2"/>
  <c r="BK1" i="2"/>
  <c r="BL1" i="2"/>
  <c r="BM1" i="2"/>
  <c r="BN1" i="2"/>
  <c r="BO1" i="2"/>
  <c r="BP1" i="2"/>
  <c r="BQ1" i="2"/>
  <c r="BR1" i="2"/>
  <c r="BS1" i="2"/>
  <c r="BT1" i="2"/>
  <c r="BU1" i="2"/>
  <c r="BV1" i="2"/>
  <c r="BW1" i="2"/>
  <c r="BX1" i="2"/>
  <c r="BY1" i="2"/>
  <c r="BZ1" i="2"/>
  <c r="CA1" i="2"/>
  <c r="CB1" i="2"/>
  <c r="CC1" i="2"/>
  <c r="CD1" i="2"/>
  <c r="CE1" i="2"/>
  <c r="CF1" i="2"/>
  <c r="CG1" i="2"/>
  <c r="CH1" i="2"/>
  <c r="CI1" i="2"/>
  <c r="CJ1" i="2"/>
  <c r="CK1" i="2"/>
  <c r="CL1" i="2"/>
  <c r="CM1" i="2"/>
  <c r="CN1" i="2"/>
  <c r="CO1" i="2"/>
  <c r="CP1" i="2"/>
  <c r="CQ1" i="2"/>
  <c r="CR1" i="2"/>
  <c r="CS1" i="2"/>
  <c r="CT1" i="2"/>
  <c r="CU1" i="2"/>
  <c r="CV1" i="2"/>
  <c r="CW1" i="2"/>
  <c r="CX1" i="2"/>
  <c r="CY1" i="2"/>
  <c r="CZ1" i="2"/>
  <c r="DA1" i="2"/>
  <c r="DB1" i="2"/>
  <c r="DC1" i="2"/>
  <c r="DD1" i="2"/>
  <c r="DE1" i="2"/>
  <c r="DF1" i="2"/>
  <c r="DG1" i="2"/>
  <c r="DH1" i="2"/>
  <c r="DI1" i="2"/>
  <c r="DJ1" i="2"/>
  <c r="DK1" i="2"/>
  <c r="DL1" i="2"/>
  <c r="DM1" i="2"/>
  <c r="DN1" i="2"/>
  <c r="DO1" i="2"/>
  <c r="DP1" i="2"/>
  <c r="DQ1" i="2"/>
  <c r="DR1" i="2"/>
  <c r="DS1" i="2"/>
  <c r="DT1" i="2"/>
  <c r="DU1" i="2"/>
  <c r="DV1" i="2"/>
  <c r="DW1" i="2"/>
  <c r="DX1" i="2"/>
  <c r="DY1" i="2"/>
  <c r="DZ1" i="2"/>
  <c r="EA1" i="2"/>
  <c r="EB1" i="2"/>
  <c r="EC1" i="2"/>
  <c r="ED1" i="2"/>
  <c r="EE1" i="2"/>
  <c r="EF1" i="2"/>
  <c r="EG1" i="2"/>
  <c r="EH1" i="2"/>
  <c r="EI1" i="2"/>
  <c r="EJ1" i="2"/>
  <c r="EK1" i="2"/>
  <c r="EL1" i="2"/>
  <c r="EM1" i="2"/>
  <c r="EN1" i="2"/>
  <c r="EO1" i="2"/>
  <c r="EP1" i="2"/>
  <c r="EQ1" i="2"/>
  <c r="ER1" i="2"/>
  <c r="ES1" i="2"/>
  <c r="ET1" i="2"/>
  <c r="EU1" i="2"/>
  <c r="EV1" i="2"/>
  <c r="EW1" i="2"/>
  <c r="EX1" i="2"/>
  <c r="EY1" i="2"/>
  <c r="EZ1" i="2"/>
  <c r="FA1" i="2"/>
  <c r="FB1" i="2"/>
  <c r="FC1" i="2"/>
  <c r="FD1" i="2"/>
  <c r="FE1" i="2"/>
  <c r="FF1" i="2"/>
  <c r="FG1" i="2"/>
  <c r="FH1" i="2"/>
  <c r="FI1" i="2"/>
  <c r="FJ1" i="2"/>
  <c r="FK1" i="2"/>
  <c r="FL1" i="2"/>
  <c r="FM1" i="2"/>
  <c r="FN1" i="2"/>
  <c r="FO1" i="2"/>
  <c r="FP1" i="2"/>
  <c r="FQ1" i="2"/>
  <c r="FR1" i="2"/>
  <c r="FS1" i="2"/>
  <c r="FT1" i="2"/>
  <c r="FU1" i="2"/>
  <c r="FV1" i="2"/>
  <c r="FW1" i="2"/>
  <c r="FX1" i="2"/>
  <c r="FY1" i="2"/>
  <c r="FZ1" i="2"/>
  <c r="GA1" i="2"/>
  <c r="GB1" i="2"/>
  <c r="GC1" i="2"/>
  <c r="GD1" i="2"/>
  <c r="GE1" i="2"/>
  <c r="GF1" i="2"/>
  <c r="GG1" i="2"/>
  <c r="GH1" i="2"/>
  <c r="GI1" i="2"/>
  <c r="GJ1" i="2"/>
  <c r="GK1" i="2"/>
  <c r="GL1" i="2"/>
  <c r="GM1" i="2"/>
  <c r="GN1" i="2"/>
  <c r="GO1" i="2"/>
  <c r="GP1" i="2"/>
  <c r="GQ1" i="2"/>
  <c r="GR1" i="2"/>
  <c r="GS1" i="2"/>
  <c r="GT1" i="2"/>
  <c r="GU1" i="2"/>
  <c r="GV1" i="2"/>
  <c r="GW1" i="2"/>
  <c r="GX1" i="2"/>
  <c r="GY1" i="2"/>
  <c r="GZ1" i="2"/>
  <c r="HA1" i="2"/>
  <c r="HB1" i="2"/>
  <c r="HC1" i="2"/>
  <c r="HD1" i="2"/>
  <c r="HE1" i="2"/>
  <c r="HF1" i="2"/>
  <c r="HG1" i="2"/>
  <c r="HH1" i="2"/>
  <c r="HI1" i="2"/>
  <c r="HJ1" i="2"/>
  <c r="HK1" i="2"/>
  <c r="HL1" i="2"/>
  <c r="HM1" i="2"/>
  <c r="HN1" i="2"/>
  <c r="HO1" i="2"/>
  <c r="HP1" i="2"/>
  <c r="HQ1" i="2"/>
  <c r="HR1" i="2"/>
  <c r="HS1" i="2"/>
  <c r="HT1" i="2"/>
  <c r="HU1" i="2"/>
  <c r="HV1" i="2"/>
  <c r="HW1" i="2"/>
  <c r="HX1" i="2"/>
  <c r="HY1" i="2"/>
  <c r="HZ1" i="2"/>
  <c r="IA1" i="2"/>
  <c r="IB1" i="2"/>
  <c r="IC1" i="2"/>
  <c r="ID1" i="2"/>
  <c r="IE1" i="2"/>
  <c r="IF1" i="2"/>
  <c r="IG1" i="2"/>
  <c r="IH1" i="2"/>
  <c r="II1" i="2"/>
  <c r="IJ1" i="2"/>
  <c r="IK1" i="2"/>
  <c r="IL1" i="2"/>
  <c r="IM1" i="2"/>
  <c r="IN1" i="2"/>
  <c r="IO1" i="2"/>
  <c r="IP1" i="2"/>
  <c r="IQ1" i="2"/>
  <c r="IR1" i="2"/>
  <c r="IS1" i="2"/>
  <c r="IT1" i="2"/>
  <c r="IU1" i="2"/>
  <c r="IV1" i="2"/>
</calcChain>
</file>

<file path=xl/sharedStrings.xml><?xml version="1.0" encoding="utf-8"?>
<sst xmlns="http://schemas.openxmlformats.org/spreadsheetml/2006/main" count="28" uniqueCount="27">
  <si>
    <t>Ely District Scout Council</t>
  </si>
  <si>
    <t>Date</t>
  </si>
  <si>
    <t>Treasurer's use</t>
  </si>
  <si>
    <t>AAAAAH+NxHg=</t>
  </si>
  <si>
    <t>AAAAAH+NxHk=</t>
  </si>
  <si>
    <t>Total Amount</t>
  </si>
  <si>
    <t>Total</t>
  </si>
  <si>
    <t>Date:</t>
  </si>
  <si>
    <t>Budget:</t>
  </si>
  <si>
    <t>Phone:</t>
  </si>
  <si>
    <t>Appointment:</t>
  </si>
  <si>
    <t>Address:</t>
  </si>
  <si>
    <t>Name:</t>
  </si>
  <si>
    <r>
      <t xml:space="preserve">Mileage 
</t>
    </r>
    <r>
      <rPr>
        <b/>
        <i/>
        <sz val="8"/>
        <rFont val="Arial"/>
        <family val="2"/>
      </rPr>
      <t>(if applicable)</t>
    </r>
  </si>
  <si>
    <r>
      <t>Reference</t>
    </r>
    <r>
      <rPr>
        <sz val="10"/>
        <rFont val="Arial"/>
        <family val="2"/>
      </rPr>
      <t xml:space="preserve">: </t>
    </r>
  </si>
  <si>
    <t>Description:</t>
  </si>
  <si>
    <t>Paid/Claimed:</t>
  </si>
  <si>
    <r>
      <t>Approved:</t>
    </r>
    <r>
      <rPr>
        <sz val="10"/>
        <rFont val="Arial"/>
        <family val="2"/>
      </rPr>
      <t xml:space="preserve"> </t>
    </r>
  </si>
  <si>
    <r>
      <t xml:space="preserve">Registered Charity: </t>
    </r>
    <r>
      <rPr>
        <i/>
        <sz val="9"/>
        <rFont val="Arial"/>
        <family val="2"/>
      </rPr>
      <t>301094</t>
    </r>
  </si>
  <si>
    <t>A/C No:</t>
  </si>
  <si>
    <t>Online Payment - Sort Code:</t>
  </si>
  <si>
    <t>ian.weatherall@elydistrictscouts.org.uk</t>
  </si>
  <si>
    <t>email:</t>
  </si>
  <si>
    <t>Expenses Form</t>
  </si>
  <si>
    <r>
      <rPr>
        <b/>
        <sz val="10"/>
        <rFont val="Arial"/>
        <family val="2"/>
      </rPr>
      <t>Description of Payment/Expenses</t>
    </r>
    <r>
      <rPr>
        <b/>
        <sz val="12"/>
        <rFont val="Arial"/>
        <family val="2"/>
      </rPr>
      <t xml:space="preserve">
</t>
    </r>
    <r>
      <rPr>
        <b/>
        <i/>
        <sz val="8"/>
        <rFont val="Arial"/>
        <family val="2"/>
      </rPr>
      <t>(including invoices, receipts &amp; journey details where applicable - mileage claimed at 40p/mile)</t>
    </r>
  </si>
  <si>
    <r>
      <rPr>
        <b/>
        <sz val="8"/>
        <rFont val="Arial"/>
        <family val="2"/>
      </rPr>
      <t xml:space="preserve">Submit claims to: </t>
    </r>
    <r>
      <rPr>
        <sz val="8"/>
        <rFont val="Arial"/>
        <family val="2"/>
      </rPr>
      <t xml:space="preserve">Ian Weatherall, District Treasurer, 1 Hardwicke Close, Littleport, Ely CB6 1JB               Tel. 07941 717344
</t>
    </r>
    <r>
      <rPr>
        <i/>
        <sz val="8"/>
        <rFont val="Arial"/>
        <family val="2"/>
      </rPr>
      <t xml:space="preserve">                              Please submit by email with scanned copies of invoices, receipts etc.</t>
    </r>
  </si>
  <si>
    <t>A/C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</si>
</sst>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F800]dddd\,\ mmmm\ dd\,\ yyyy"/>
    <numFmt numFmtId="165" formatCode="dd\-mmm\-yyyy"/>
    <numFmt numFmtId="166" formatCode="00\-00\-00"/>
  </numFmts>
  <fonts count="37" x14ac:knownFonts="1">
    <font>
      <sz val="10"/>
      <name val="Arial"/>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6"/>
      <name val="Arial"/>
      <family val="2"/>
    </font>
    <font>
      <b/>
      <i/>
      <sz val="16"/>
      <name val="Arial"/>
      <family val="2"/>
    </font>
    <font>
      <b/>
      <sz val="10"/>
      <name val="Arial"/>
      <family val="2"/>
    </font>
    <font>
      <sz val="10"/>
      <color indexed="14"/>
      <name val="Arial"/>
      <family val="2"/>
    </font>
    <font>
      <b/>
      <sz val="12"/>
      <name val="Arial"/>
      <family val="2"/>
    </font>
    <font>
      <i/>
      <sz val="10"/>
      <name val="Arial"/>
      <family val="2"/>
    </font>
    <font>
      <b/>
      <i/>
      <sz val="8"/>
      <name val="Arial"/>
      <family val="2"/>
    </font>
    <font>
      <sz val="7.5"/>
      <name val="Arial"/>
      <family val="2"/>
    </font>
    <font>
      <i/>
      <sz val="7.5"/>
      <name val="Arial"/>
      <family val="2"/>
    </font>
    <font>
      <b/>
      <u/>
      <sz val="16"/>
      <name val="Arial"/>
      <family val="2"/>
    </font>
    <font>
      <i/>
      <sz val="9"/>
      <name val="Arial"/>
      <family val="2"/>
    </font>
    <font>
      <sz val="8"/>
      <name val="Arial"/>
      <family val="2"/>
    </font>
    <font>
      <b/>
      <sz val="8"/>
      <name val="Arial"/>
      <family val="2"/>
    </font>
    <font>
      <b/>
      <u/>
      <sz val="8"/>
      <name val="Arial"/>
      <family val="2"/>
    </font>
    <font>
      <u/>
      <sz val="10"/>
      <color theme="10"/>
      <name val="Arial"/>
      <family val="2"/>
    </font>
    <font>
      <u/>
      <sz val="8"/>
      <color theme="10"/>
      <name val="Arial"/>
      <family val="2"/>
    </font>
    <font>
      <i/>
      <sz val="8"/>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hair">
        <color auto="1"/>
      </top>
      <bottom style="hair">
        <color auto="1"/>
      </bottom>
      <diagonal/>
    </border>
    <border>
      <left/>
      <right/>
      <top style="hair">
        <color auto="1"/>
      </top>
      <bottom/>
      <diagonal/>
    </border>
    <border>
      <left style="thin">
        <color indexed="64"/>
      </left>
      <right/>
      <top style="thin">
        <color indexed="64"/>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4" fillId="0" borderId="0" applyNumberFormat="0" applyFill="0" applyBorder="0" applyAlignment="0" applyProtection="0"/>
  </cellStyleXfs>
  <cellXfs count="90">
    <xf numFmtId="0" fontId="0" fillId="0" borderId="0" xfId="0"/>
    <xf numFmtId="0" fontId="0" fillId="24" borderId="0" xfId="0" applyFill="1"/>
    <xf numFmtId="43" fontId="0" fillId="0" borderId="0" xfId="28" applyFont="1"/>
    <xf numFmtId="0" fontId="0" fillId="0" borderId="10" xfId="0" applyBorder="1"/>
    <xf numFmtId="0" fontId="22" fillId="0" borderId="10" xfId="0" applyFont="1" applyBorder="1" applyAlignment="1">
      <alignment vertical="center" wrapText="1"/>
    </xf>
    <xf numFmtId="0" fontId="0" fillId="24" borderId="19" xfId="0" applyFill="1" applyBorder="1"/>
    <xf numFmtId="0" fontId="0" fillId="24" borderId="20" xfId="0" applyFill="1" applyBorder="1" applyAlignment="1">
      <alignment horizontal="center" vertical="center"/>
    </xf>
    <xf numFmtId="2" fontId="22" fillId="24" borderId="0" xfId="0" quotePrefix="1" applyNumberFormat="1" applyFont="1" applyFill="1" applyAlignment="1">
      <alignment horizontal="right"/>
    </xf>
    <xf numFmtId="0" fontId="1" fillId="24" borderId="18" xfId="0" applyFont="1" applyFill="1" applyBorder="1"/>
    <xf numFmtId="0" fontId="22" fillId="24" borderId="21" xfId="0" applyFont="1" applyFill="1" applyBorder="1" applyAlignment="1">
      <alignment horizontal="left" indent="2"/>
    </xf>
    <xf numFmtId="0" fontId="1" fillId="0" borderId="0" xfId="0" applyFont="1"/>
    <xf numFmtId="0" fontId="22" fillId="24" borderId="0" xfId="0" applyFont="1" applyFill="1" applyAlignment="1">
      <alignment horizontal="right"/>
    </xf>
    <xf numFmtId="0" fontId="0" fillId="24" borderId="26" xfId="0" applyFill="1" applyBorder="1"/>
    <xf numFmtId="0" fontId="22" fillId="24" borderId="21" xfId="0" applyFont="1" applyFill="1" applyBorder="1" applyAlignment="1">
      <alignment horizontal="right"/>
    </xf>
    <xf numFmtId="0" fontId="22" fillId="24" borderId="24" xfId="0" applyFont="1" applyFill="1" applyBorder="1" applyAlignment="1">
      <alignment horizontal="center" vertical="center" wrapText="1"/>
    </xf>
    <xf numFmtId="8" fontId="0" fillId="24" borderId="0" xfId="0" applyNumberFormat="1" applyFill="1"/>
    <xf numFmtId="8" fontId="22" fillId="24" borderId="0" xfId="28" applyNumberFormat="1" applyFont="1" applyFill="1" applyBorder="1" applyAlignment="1">
      <alignment horizontal="right"/>
    </xf>
    <xf numFmtId="2" fontId="0" fillId="24" borderId="27" xfId="0" applyNumberFormat="1" applyFill="1" applyBorder="1"/>
    <xf numFmtId="0" fontId="1" fillId="24" borderId="0" xfId="0" applyFont="1" applyFill="1"/>
    <xf numFmtId="0" fontId="1" fillId="24" borderId="22" xfId="0" applyFont="1" applyFill="1" applyBorder="1"/>
    <xf numFmtId="165" fontId="15" fillId="24" borderId="28" xfId="0" applyNumberFormat="1" applyFont="1" applyFill="1" applyBorder="1"/>
    <xf numFmtId="165" fontId="23" fillId="24" borderId="28" xfId="0" applyNumberFormat="1" applyFont="1" applyFill="1" applyBorder="1"/>
    <xf numFmtId="165" fontId="0" fillId="24" borderId="28" xfId="0" applyNumberFormat="1" applyFill="1" applyBorder="1"/>
    <xf numFmtId="2" fontId="22" fillId="24" borderId="0" xfId="0" applyNumberFormat="1" applyFont="1" applyFill="1" applyAlignment="1">
      <alignment horizontal="right"/>
    </xf>
    <xf numFmtId="0" fontId="22" fillId="0" borderId="0" xfId="0" applyFont="1" applyAlignment="1">
      <alignment horizontal="right"/>
    </xf>
    <xf numFmtId="0" fontId="20" fillId="24" borderId="26" xfId="0" applyFont="1" applyFill="1" applyBorder="1"/>
    <xf numFmtId="0" fontId="21" fillId="24" borderId="19" xfId="0" applyFont="1" applyFill="1" applyBorder="1"/>
    <xf numFmtId="0" fontId="22" fillId="24" borderId="19" xfId="0" applyFont="1" applyFill="1" applyBorder="1"/>
    <xf numFmtId="0" fontId="22" fillId="0" borderId="21" xfId="0" applyFont="1" applyBorder="1" applyAlignment="1">
      <alignment horizontal="left" indent="2"/>
    </xf>
    <xf numFmtId="49" fontId="1" fillId="0" borderId="0" xfId="0" applyNumberFormat="1" applyFont="1"/>
    <xf numFmtId="0" fontId="22" fillId="24" borderId="31" xfId="0" applyFont="1" applyFill="1" applyBorder="1" applyAlignment="1">
      <alignment horizontal="center" vertical="center"/>
    </xf>
    <xf numFmtId="0" fontId="22" fillId="24" borderId="22" xfId="0" applyFont="1" applyFill="1" applyBorder="1" applyAlignment="1">
      <alignment horizontal="left" indent="2"/>
    </xf>
    <xf numFmtId="0" fontId="25" fillId="24" borderId="20" xfId="0" applyFont="1" applyFill="1" applyBorder="1" applyAlignment="1">
      <alignment horizontal="right"/>
    </xf>
    <xf numFmtId="49" fontId="1" fillId="0" borderId="27" xfId="0" applyNumberFormat="1" applyFont="1" applyBorder="1"/>
    <xf numFmtId="0" fontId="0" fillId="0" borderId="21" xfId="0" applyBorder="1"/>
    <xf numFmtId="0" fontId="22" fillId="0" borderId="21" xfId="0" applyFont="1" applyBorder="1" applyAlignment="1">
      <alignment horizontal="right"/>
    </xf>
    <xf numFmtId="8" fontId="1" fillId="25" borderId="29" xfId="0" applyNumberFormat="1" applyFont="1" applyFill="1" applyBorder="1"/>
    <xf numFmtId="2" fontId="27" fillId="25" borderId="13" xfId="0" applyNumberFormat="1" applyFont="1" applyFill="1" applyBorder="1" applyAlignment="1">
      <alignment vertical="center"/>
    </xf>
    <xf numFmtId="0" fontId="28" fillId="25" borderId="14" xfId="0" applyFont="1" applyFill="1" applyBorder="1"/>
    <xf numFmtId="0" fontId="27" fillId="25" borderId="15" xfId="0" applyFont="1" applyFill="1" applyBorder="1" applyAlignment="1">
      <alignment vertical="center"/>
    </xf>
    <xf numFmtId="0" fontId="0" fillId="0" borderId="25" xfId="0" applyBorder="1"/>
    <xf numFmtId="0" fontId="1" fillId="0" borderId="25" xfId="0" applyFont="1" applyBorder="1"/>
    <xf numFmtId="2" fontId="1" fillId="0" borderId="25" xfId="0" applyNumberFormat="1" applyFont="1" applyBorder="1" applyAlignment="1">
      <alignment horizontal="left"/>
    </xf>
    <xf numFmtId="166" fontId="1" fillId="25" borderId="18" xfId="0" applyNumberFormat="1" applyFont="1" applyFill="1" applyBorder="1" applyAlignment="1">
      <alignment horizontal="left"/>
    </xf>
    <xf numFmtId="0" fontId="31" fillId="24" borderId="0" xfId="0" applyFont="1" applyFill="1"/>
    <xf numFmtId="0" fontId="32" fillId="24" borderId="21" xfId="0" applyFont="1" applyFill="1" applyBorder="1"/>
    <xf numFmtId="0" fontId="33" fillId="24" borderId="0" xfId="0" applyFont="1" applyFill="1" applyAlignment="1">
      <alignment horizontal="center"/>
    </xf>
    <xf numFmtId="0" fontId="31" fillId="0" borderId="0" xfId="0" applyFont="1"/>
    <xf numFmtId="0" fontId="26" fillId="24" borderId="0" xfId="0" applyFont="1" applyFill="1"/>
    <xf numFmtId="0" fontId="31" fillId="24" borderId="27" xfId="0" applyFont="1" applyFill="1" applyBorder="1"/>
    <xf numFmtId="0" fontId="31" fillId="24" borderId="33" xfId="0" applyFont="1" applyFill="1" applyBorder="1" applyAlignment="1">
      <alignment horizontal="right" vertical="center"/>
    </xf>
    <xf numFmtId="0" fontId="31" fillId="24" borderId="32" xfId="0" applyFont="1" applyFill="1" applyBorder="1" applyAlignment="1">
      <alignment vertical="center" wrapText="1"/>
    </xf>
    <xf numFmtId="0" fontId="0" fillId="0" borderId="33" xfId="0" applyBorder="1" applyAlignment="1">
      <alignment vertical="center"/>
    </xf>
    <xf numFmtId="0" fontId="35" fillId="0" borderId="33" xfId="43" applyFont="1" applyBorder="1" applyAlignment="1">
      <alignment vertical="center"/>
    </xf>
    <xf numFmtId="0" fontId="31" fillId="0" borderId="33" xfId="0" applyFont="1" applyBorder="1" applyAlignment="1">
      <alignment vertical="center"/>
    </xf>
    <xf numFmtId="0" fontId="31" fillId="0" borderId="34" xfId="0" applyFont="1" applyBorder="1" applyAlignment="1">
      <alignment vertical="center"/>
    </xf>
    <xf numFmtId="0" fontId="22" fillId="24" borderId="30" xfId="0" applyFont="1" applyFill="1" applyBorder="1" applyAlignment="1">
      <alignment horizontal="right"/>
    </xf>
    <xf numFmtId="0" fontId="0" fillId="0" borderId="21" xfId="0" applyBorder="1"/>
    <xf numFmtId="0" fontId="1" fillId="25" borderId="0" xfId="0" applyFont="1" applyFill="1"/>
    <xf numFmtId="0" fontId="0" fillId="25" borderId="18" xfId="0" applyFill="1" applyBorder="1"/>
    <xf numFmtId="0" fontId="0" fillId="0" borderId="0" xfId="0"/>
    <xf numFmtId="0" fontId="0" fillId="0" borderId="18" xfId="0" applyBorder="1"/>
    <xf numFmtId="0" fontId="22" fillId="24" borderId="21" xfId="0" applyFont="1" applyFill="1" applyBorder="1" applyAlignment="1">
      <alignment horizontal="right"/>
    </xf>
    <xf numFmtId="0" fontId="22" fillId="24" borderId="0" xfId="0" applyFont="1" applyFill="1" applyAlignment="1">
      <alignment horizontal="right"/>
    </xf>
    <xf numFmtId="49" fontId="1" fillId="25" borderId="18" xfId="0" applyNumberFormat="1" applyFont="1" applyFill="1" applyBorder="1"/>
    <xf numFmtId="0" fontId="0" fillId="0" borderId="23" xfId="0" applyBorder="1"/>
    <xf numFmtId="0" fontId="1" fillId="25" borderId="18" xfId="0" applyFont="1" applyFill="1" applyBorder="1"/>
    <xf numFmtId="164" fontId="1" fillId="25" borderId="0" xfId="0" applyNumberFormat="1" applyFont="1" applyFill="1" applyAlignment="1">
      <alignment horizontal="left"/>
    </xf>
    <xf numFmtId="0" fontId="0" fillId="0" borderId="27" xfId="0" applyBorder="1"/>
    <xf numFmtId="0" fontId="24" fillId="24" borderId="16" xfId="0" applyFont="1" applyFill="1" applyBorder="1" applyAlignment="1">
      <alignment horizontal="left" vertical="center" wrapText="1"/>
    </xf>
    <xf numFmtId="0" fontId="24" fillId="24" borderId="17" xfId="0" applyFont="1" applyFill="1" applyBorder="1" applyAlignment="1">
      <alignment horizontal="left" vertical="center" wrapText="1"/>
    </xf>
    <xf numFmtId="0" fontId="0" fillId="0" borderId="17" xfId="0" applyBorder="1" applyAlignment="1">
      <alignment vertical="center"/>
    </xf>
    <xf numFmtId="8" fontId="1" fillId="0" borderId="16" xfId="0" applyNumberFormat="1" applyFont="1" applyBorder="1"/>
    <xf numFmtId="8" fontId="1" fillId="0" borderId="17" xfId="0" applyNumberFormat="1" applyFont="1" applyBorder="1"/>
    <xf numFmtId="0" fontId="1" fillId="0" borderId="17" xfId="0" applyFont="1" applyBorder="1"/>
    <xf numFmtId="8" fontId="15" fillId="0" borderId="16" xfId="0" applyNumberFormat="1" applyFont="1" applyBorder="1"/>
    <xf numFmtId="8" fontId="15" fillId="0" borderId="17" xfId="0" applyNumberFormat="1" applyFont="1" applyBorder="1"/>
    <xf numFmtId="0" fontId="0" fillId="0" borderId="17" xfId="0" applyBorder="1"/>
    <xf numFmtId="49" fontId="0" fillId="0" borderId="18" xfId="0" applyNumberFormat="1" applyBorder="1"/>
    <xf numFmtId="49" fontId="0" fillId="25" borderId="18" xfId="0" applyNumberFormat="1" applyFill="1" applyBorder="1"/>
    <xf numFmtId="0" fontId="29" fillId="24" borderId="19" xfId="0" applyFont="1" applyFill="1" applyBorder="1" applyAlignment="1">
      <alignment horizontal="center"/>
    </xf>
    <xf numFmtId="0" fontId="0" fillId="0" borderId="19" xfId="0" applyBorder="1"/>
    <xf numFmtId="164" fontId="1" fillId="25" borderId="18" xfId="0" applyNumberFormat="1" applyFont="1" applyFill="1" applyBorder="1"/>
    <xf numFmtId="164" fontId="0" fillId="0" borderId="18" xfId="0" applyNumberFormat="1" applyBorder="1"/>
    <xf numFmtId="8" fontId="15" fillId="0" borderId="11" xfId="0" applyNumberFormat="1" applyFont="1" applyBorder="1"/>
    <xf numFmtId="8" fontId="22" fillId="26" borderId="12" xfId="0" applyNumberFormat="1" applyFont="1" applyFill="1" applyBorder="1"/>
    <xf numFmtId="0" fontId="1" fillId="26" borderId="18" xfId="0" applyFont="1" applyFill="1" applyBorder="1"/>
    <xf numFmtId="0" fontId="0" fillId="26" borderId="18" xfId="0" applyFill="1" applyBorder="1"/>
    <xf numFmtId="0" fontId="1" fillId="26" borderId="0" xfId="0" applyFont="1" applyFill="1"/>
    <xf numFmtId="0" fontId="0" fillId="26" borderId="0" xfId="0" applyFill="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43"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ian.weatherall@elydistrictscouts.org.uk"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8"/>
  <sheetViews>
    <sheetView tabSelected="1" zoomScale="110" zoomScaleNormal="110" workbookViewId="0">
      <selection activeCell="C21" sqref="C21:K21"/>
    </sheetView>
  </sheetViews>
  <sheetFormatPr defaultRowHeight="12.75" x14ac:dyDescent="0.2"/>
  <cols>
    <col min="1" max="1" width="1.28515625" customWidth="1"/>
    <col min="2" max="2" width="14.42578125" customWidth="1"/>
    <col min="3" max="4" width="15.7109375" customWidth="1"/>
    <col min="6" max="6" width="11.5703125" customWidth="1"/>
    <col min="7" max="7" width="10.28515625" customWidth="1"/>
    <col min="8" max="8" width="11.7109375" customWidth="1"/>
    <col min="10" max="10" width="9.7109375" customWidth="1"/>
    <col min="11" max="11" width="12.28515625" customWidth="1"/>
    <col min="12" max="12" width="12" customWidth="1"/>
    <col min="13" max="13" width="11.5703125" customWidth="1"/>
  </cols>
  <sheetData>
    <row r="1" spans="1:13" ht="20.25" x14ac:dyDescent="0.3">
      <c r="A1" s="1"/>
      <c r="B1" s="25" t="s">
        <v>0</v>
      </c>
      <c r="C1" s="5"/>
      <c r="D1" s="5"/>
      <c r="E1" s="80" t="s">
        <v>23</v>
      </c>
      <c r="F1" s="81"/>
      <c r="G1" s="81"/>
      <c r="H1" s="81"/>
      <c r="I1" s="81"/>
      <c r="J1" s="26"/>
      <c r="K1" s="26"/>
      <c r="L1" s="27"/>
      <c r="M1" s="32" t="s">
        <v>18</v>
      </c>
    </row>
    <row r="2" spans="1:13" s="47" customFormat="1" ht="6.75" customHeight="1" x14ac:dyDescent="0.2">
      <c r="A2" s="44"/>
      <c r="B2" s="45"/>
      <c r="C2" s="44"/>
      <c r="D2" s="44"/>
      <c r="E2" s="46"/>
      <c r="J2" s="48"/>
      <c r="K2" s="48"/>
      <c r="L2" s="44"/>
      <c r="M2" s="49"/>
    </row>
    <row r="3" spans="1:13" ht="9.9499999999999993" customHeight="1" x14ac:dyDescent="0.2">
      <c r="A3" s="1"/>
      <c r="B3" s="62" t="s">
        <v>14</v>
      </c>
      <c r="C3" s="88"/>
      <c r="D3" s="89"/>
      <c r="E3" s="63" t="s">
        <v>15</v>
      </c>
      <c r="F3" s="60"/>
      <c r="G3" s="58"/>
      <c r="H3" s="60"/>
      <c r="I3" s="60"/>
      <c r="J3" s="60"/>
      <c r="K3" s="63" t="s">
        <v>7</v>
      </c>
      <c r="L3" s="67"/>
      <c r="M3" s="68"/>
    </row>
    <row r="4" spans="1:13" ht="9.9499999999999993" customHeight="1" x14ac:dyDescent="0.2">
      <c r="A4" s="1"/>
      <c r="B4" s="57"/>
      <c r="C4" s="87"/>
      <c r="D4" s="87"/>
      <c r="E4" s="60"/>
      <c r="F4" s="60"/>
      <c r="G4" s="61"/>
      <c r="H4" s="61"/>
      <c r="I4" s="61"/>
      <c r="J4" s="61"/>
      <c r="K4" s="60"/>
      <c r="L4" s="61"/>
      <c r="M4" s="65"/>
    </row>
    <row r="5" spans="1:13" ht="9.9499999999999993" customHeight="1" x14ac:dyDescent="0.2">
      <c r="A5" s="1"/>
      <c r="B5" s="12"/>
      <c r="C5" s="5"/>
      <c r="D5" s="5"/>
      <c r="E5" s="5"/>
      <c r="F5" s="5"/>
      <c r="G5" s="5"/>
      <c r="H5" s="5"/>
      <c r="I5" s="5"/>
      <c r="J5" s="5"/>
      <c r="K5" s="5"/>
      <c r="L5" s="5"/>
      <c r="M5" s="6"/>
    </row>
    <row r="6" spans="1:13" ht="20.100000000000001" customHeight="1" x14ac:dyDescent="0.2">
      <c r="A6" s="1"/>
      <c r="B6" s="9" t="s">
        <v>12</v>
      </c>
      <c r="C6" s="64"/>
      <c r="D6" s="61"/>
      <c r="E6" s="10"/>
      <c r="F6" s="11" t="s">
        <v>10</v>
      </c>
      <c r="G6" s="64"/>
      <c r="H6" s="61"/>
      <c r="I6" s="61"/>
      <c r="J6" s="11" t="s">
        <v>9</v>
      </c>
      <c r="K6" s="64"/>
      <c r="L6" s="61"/>
      <c r="M6" s="65"/>
    </row>
    <row r="7" spans="1:13" ht="9.9499999999999993" customHeight="1" x14ac:dyDescent="0.2">
      <c r="B7" s="28"/>
      <c r="C7" s="29"/>
      <c r="D7" s="29"/>
      <c r="E7" s="10"/>
      <c r="F7" s="24"/>
      <c r="G7" s="29"/>
      <c r="H7" s="29"/>
      <c r="I7" s="29"/>
      <c r="J7" s="24"/>
      <c r="K7" s="29"/>
      <c r="L7" s="29"/>
      <c r="M7" s="33"/>
    </row>
    <row r="8" spans="1:13" ht="20.100000000000001" customHeight="1" x14ac:dyDescent="0.2">
      <c r="A8" s="1"/>
      <c r="B8" s="31" t="s">
        <v>11</v>
      </c>
      <c r="C8" s="64"/>
      <c r="D8" s="64"/>
      <c r="E8" s="61"/>
      <c r="F8" s="61"/>
      <c r="G8" s="61"/>
      <c r="H8" s="61"/>
      <c r="I8" s="61"/>
      <c r="J8" s="61"/>
      <c r="K8" s="61"/>
      <c r="L8" s="61"/>
      <c r="M8" s="65"/>
    </row>
    <row r="9" spans="1:13" ht="33.75" x14ac:dyDescent="0.2">
      <c r="A9" s="1"/>
      <c r="B9" s="30" t="s">
        <v>1</v>
      </c>
      <c r="C9" s="69" t="s">
        <v>24</v>
      </c>
      <c r="D9" s="70"/>
      <c r="E9" s="71"/>
      <c r="F9" s="71"/>
      <c r="G9" s="71"/>
      <c r="H9" s="71"/>
      <c r="I9" s="71"/>
      <c r="J9" s="71"/>
      <c r="K9" s="71"/>
      <c r="L9" s="4" t="s">
        <v>13</v>
      </c>
      <c r="M9" s="14" t="s">
        <v>5</v>
      </c>
    </row>
    <row r="10" spans="1:13" x14ac:dyDescent="0.2">
      <c r="A10" s="1"/>
      <c r="B10" s="20"/>
      <c r="C10" s="72"/>
      <c r="D10" s="73"/>
      <c r="E10" s="74"/>
      <c r="F10" s="74"/>
      <c r="G10" s="74"/>
      <c r="H10" s="74"/>
      <c r="I10" s="74"/>
      <c r="J10" s="74"/>
      <c r="K10" s="74"/>
      <c r="L10" s="3"/>
      <c r="M10" s="36"/>
    </row>
    <row r="11" spans="1:13" x14ac:dyDescent="0.2">
      <c r="A11" s="1"/>
      <c r="B11" s="20"/>
      <c r="C11" s="72"/>
      <c r="D11" s="73"/>
      <c r="E11" s="77"/>
      <c r="F11" s="77"/>
      <c r="G11" s="77"/>
      <c r="H11" s="77"/>
      <c r="I11" s="77"/>
      <c r="J11" s="77"/>
      <c r="K11" s="77"/>
      <c r="L11" s="3"/>
      <c r="M11" s="36"/>
    </row>
    <row r="12" spans="1:13" x14ac:dyDescent="0.2">
      <c r="A12" s="1"/>
      <c r="B12" s="20"/>
      <c r="C12" s="75"/>
      <c r="D12" s="76"/>
      <c r="E12" s="76"/>
      <c r="F12" s="76"/>
      <c r="G12" s="76"/>
      <c r="H12" s="76"/>
      <c r="I12" s="76"/>
      <c r="J12" s="76"/>
      <c r="K12" s="84"/>
      <c r="L12" s="3"/>
      <c r="M12" s="36"/>
    </row>
    <row r="13" spans="1:13" x14ac:dyDescent="0.2">
      <c r="A13" s="1"/>
      <c r="B13" s="20"/>
      <c r="C13" s="75"/>
      <c r="D13" s="76"/>
      <c r="E13" s="77"/>
      <c r="F13" s="77"/>
      <c r="G13" s="77"/>
      <c r="H13" s="77"/>
      <c r="I13" s="77"/>
      <c r="J13" s="77"/>
      <c r="K13" s="77"/>
      <c r="L13" s="3"/>
      <c r="M13" s="36"/>
    </row>
    <row r="14" spans="1:13" x14ac:dyDescent="0.2">
      <c r="A14" s="1"/>
      <c r="B14" s="20"/>
      <c r="C14" s="75"/>
      <c r="D14" s="76"/>
      <c r="E14" s="77"/>
      <c r="F14" s="77"/>
      <c r="G14" s="77"/>
      <c r="H14" s="77"/>
      <c r="I14" s="77"/>
      <c r="J14" s="77"/>
      <c r="K14" s="77"/>
      <c r="L14" s="3"/>
      <c r="M14" s="36"/>
    </row>
    <row r="15" spans="1:13" x14ac:dyDescent="0.2">
      <c r="A15" s="1"/>
      <c r="B15" s="20"/>
      <c r="C15" s="75"/>
      <c r="D15" s="76"/>
      <c r="E15" s="77"/>
      <c r="F15" s="77"/>
      <c r="G15" s="77"/>
      <c r="H15" s="77"/>
      <c r="I15" s="77"/>
      <c r="J15" s="77"/>
      <c r="K15" s="77"/>
      <c r="L15" s="3"/>
      <c r="M15" s="36"/>
    </row>
    <row r="16" spans="1:13" x14ac:dyDescent="0.2">
      <c r="A16" s="1"/>
      <c r="B16" s="20"/>
      <c r="C16" s="75"/>
      <c r="D16" s="76"/>
      <c r="E16" s="77"/>
      <c r="F16" s="77"/>
      <c r="G16" s="77"/>
      <c r="H16" s="77"/>
      <c r="I16" s="77"/>
      <c r="J16" s="77"/>
      <c r="K16" s="77"/>
      <c r="L16" s="3"/>
      <c r="M16" s="36"/>
    </row>
    <row r="17" spans="1:13" x14ac:dyDescent="0.2">
      <c r="A17" s="1"/>
      <c r="B17" s="20"/>
      <c r="C17" s="75"/>
      <c r="D17" s="76"/>
      <c r="E17" s="77"/>
      <c r="F17" s="77"/>
      <c r="G17" s="77"/>
      <c r="H17" s="77"/>
      <c r="I17" s="77"/>
      <c r="J17" s="77"/>
      <c r="K17" s="77"/>
      <c r="L17" s="3"/>
      <c r="M17" s="36"/>
    </row>
    <row r="18" spans="1:13" x14ac:dyDescent="0.2">
      <c r="A18" s="1"/>
      <c r="B18" s="20"/>
      <c r="C18" s="75"/>
      <c r="D18" s="76"/>
      <c r="E18" s="77"/>
      <c r="F18" s="77"/>
      <c r="G18" s="77"/>
      <c r="H18" s="77"/>
      <c r="I18" s="77"/>
      <c r="J18" s="77"/>
      <c r="K18" s="77"/>
      <c r="L18" s="3"/>
      <c r="M18" s="36"/>
    </row>
    <row r="19" spans="1:13" x14ac:dyDescent="0.2">
      <c r="A19" s="1"/>
      <c r="B19" s="20"/>
      <c r="C19" s="75"/>
      <c r="D19" s="76"/>
      <c r="E19" s="77"/>
      <c r="F19" s="77"/>
      <c r="G19" s="77"/>
      <c r="H19" s="77"/>
      <c r="I19" s="77"/>
      <c r="J19" s="77"/>
      <c r="K19" s="77"/>
      <c r="L19" s="3"/>
      <c r="M19" s="36"/>
    </row>
    <row r="20" spans="1:13" x14ac:dyDescent="0.2">
      <c r="A20" s="1"/>
      <c r="B20" s="20"/>
      <c r="C20" s="75"/>
      <c r="D20" s="76"/>
      <c r="E20" s="77"/>
      <c r="F20" s="77"/>
      <c r="G20" s="77"/>
      <c r="H20" s="77"/>
      <c r="I20" s="77"/>
      <c r="J20" s="77"/>
      <c r="K20" s="77"/>
      <c r="L20" s="3"/>
      <c r="M20" s="36"/>
    </row>
    <row r="21" spans="1:13" x14ac:dyDescent="0.2">
      <c r="A21" s="1"/>
      <c r="B21" s="20"/>
      <c r="C21" s="75"/>
      <c r="D21" s="76"/>
      <c r="E21" s="77"/>
      <c r="F21" s="77"/>
      <c r="G21" s="77"/>
      <c r="H21" s="77"/>
      <c r="I21" s="77"/>
      <c r="J21" s="77"/>
      <c r="K21" s="77"/>
      <c r="L21" s="3"/>
      <c r="M21" s="36"/>
    </row>
    <row r="22" spans="1:13" x14ac:dyDescent="0.2">
      <c r="A22" s="1"/>
      <c r="B22" s="20"/>
      <c r="C22" s="75"/>
      <c r="D22" s="76"/>
      <c r="E22" s="77"/>
      <c r="F22" s="77" t="str">
        <f t="shared" ref="F22:F30" si="0">IF(SUM(E22*0.4)&gt;0,SUM(E22*0.4),"")</f>
        <v/>
      </c>
      <c r="G22" s="77"/>
      <c r="H22" s="77"/>
      <c r="I22" s="77"/>
      <c r="J22" s="77"/>
      <c r="K22" s="77"/>
      <c r="L22" s="3"/>
      <c r="M22" s="36"/>
    </row>
    <row r="23" spans="1:13" x14ac:dyDescent="0.2">
      <c r="A23" s="1"/>
      <c r="B23" s="20"/>
      <c r="C23" s="75"/>
      <c r="D23" s="76"/>
      <c r="E23" s="77"/>
      <c r="F23" s="77" t="str">
        <f t="shared" si="0"/>
        <v/>
      </c>
      <c r="G23" s="77"/>
      <c r="H23" s="77"/>
      <c r="I23" s="77"/>
      <c r="J23" s="77"/>
      <c r="K23" s="77"/>
      <c r="L23" s="3"/>
      <c r="M23" s="36"/>
    </row>
    <row r="24" spans="1:13" x14ac:dyDescent="0.2">
      <c r="A24" s="1"/>
      <c r="B24" s="20"/>
      <c r="C24" s="75"/>
      <c r="D24" s="76"/>
      <c r="E24" s="77"/>
      <c r="F24" s="77" t="str">
        <f t="shared" si="0"/>
        <v/>
      </c>
      <c r="G24" s="77"/>
      <c r="H24" s="77"/>
      <c r="I24" s="77"/>
      <c r="J24" s="77"/>
      <c r="K24" s="77"/>
      <c r="L24" s="3"/>
      <c r="M24" s="36"/>
    </row>
    <row r="25" spans="1:13" x14ac:dyDescent="0.2">
      <c r="A25" s="1"/>
      <c r="B25" s="20"/>
      <c r="C25" s="75"/>
      <c r="D25" s="76"/>
      <c r="E25" s="77"/>
      <c r="F25" s="77" t="str">
        <f t="shared" si="0"/>
        <v/>
      </c>
      <c r="G25" s="77"/>
      <c r="H25" s="77"/>
      <c r="I25" s="77"/>
      <c r="J25" s="77"/>
      <c r="K25" s="77"/>
      <c r="L25" s="3"/>
      <c r="M25" s="36"/>
    </row>
    <row r="26" spans="1:13" x14ac:dyDescent="0.2">
      <c r="A26" s="1"/>
      <c r="B26" s="21"/>
      <c r="C26" s="75"/>
      <c r="D26" s="76"/>
      <c r="E26" s="77"/>
      <c r="F26" s="77" t="str">
        <f t="shared" si="0"/>
        <v/>
      </c>
      <c r="G26" s="77"/>
      <c r="H26" s="77"/>
      <c r="I26" s="77"/>
      <c r="J26" s="77"/>
      <c r="K26" s="77"/>
      <c r="L26" s="3"/>
      <c r="M26" s="36"/>
    </row>
    <row r="27" spans="1:13" x14ac:dyDescent="0.2">
      <c r="A27" s="1"/>
      <c r="B27" s="21"/>
      <c r="C27" s="75"/>
      <c r="D27" s="76"/>
      <c r="E27" s="77"/>
      <c r="F27" s="77" t="str">
        <f t="shared" si="0"/>
        <v/>
      </c>
      <c r="G27" s="77"/>
      <c r="H27" s="77"/>
      <c r="I27" s="77"/>
      <c r="J27" s="77"/>
      <c r="K27" s="77"/>
      <c r="L27" s="3"/>
      <c r="M27" s="36"/>
    </row>
    <row r="28" spans="1:13" x14ac:dyDescent="0.2">
      <c r="A28" s="1"/>
      <c r="B28" s="21"/>
      <c r="C28" s="75"/>
      <c r="D28" s="76"/>
      <c r="E28" s="77"/>
      <c r="F28" s="77" t="str">
        <f t="shared" si="0"/>
        <v/>
      </c>
      <c r="G28" s="77"/>
      <c r="H28" s="77"/>
      <c r="I28" s="77"/>
      <c r="J28" s="77"/>
      <c r="K28" s="77"/>
      <c r="L28" s="3"/>
      <c r="M28" s="36"/>
    </row>
    <row r="29" spans="1:13" x14ac:dyDescent="0.2">
      <c r="A29" s="1"/>
      <c r="B29" s="22"/>
      <c r="C29" s="75"/>
      <c r="D29" s="76"/>
      <c r="E29" s="77"/>
      <c r="F29" s="77" t="str">
        <f t="shared" si="0"/>
        <v/>
      </c>
      <c r="G29" s="77"/>
      <c r="H29" s="77"/>
      <c r="I29" s="77"/>
      <c r="J29" s="77"/>
      <c r="K29" s="77"/>
      <c r="L29" s="3"/>
      <c r="M29" s="36"/>
    </row>
    <row r="30" spans="1:13" x14ac:dyDescent="0.2">
      <c r="A30" s="1"/>
      <c r="B30" s="22"/>
      <c r="C30" s="75"/>
      <c r="D30" s="76"/>
      <c r="E30" s="77"/>
      <c r="F30" s="77" t="str">
        <f t="shared" si="0"/>
        <v/>
      </c>
      <c r="G30" s="77"/>
      <c r="H30" s="77"/>
      <c r="I30" s="77"/>
      <c r="J30" s="77"/>
      <c r="K30" s="77"/>
      <c r="L30" s="3"/>
      <c r="M30" s="36"/>
    </row>
    <row r="31" spans="1:13" x14ac:dyDescent="0.2">
      <c r="A31" s="1"/>
      <c r="B31" s="56" t="s">
        <v>16</v>
      </c>
      <c r="C31" s="41"/>
      <c r="D31" s="40"/>
      <c r="E31" s="40"/>
      <c r="F31" s="15"/>
      <c r="G31" s="15"/>
      <c r="H31" s="42"/>
      <c r="I31" s="40"/>
      <c r="J31" s="40"/>
      <c r="K31" s="40"/>
      <c r="L31" s="16" t="s">
        <v>6</v>
      </c>
      <c r="M31" s="85" t="str">
        <f>IF(SUM(M10:M30)&gt;0,SUM(M10:M30),"")</f>
        <v/>
      </c>
    </row>
    <row r="32" spans="1:13" ht="20.100000000000001" customHeight="1" x14ac:dyDescent="0.2">
      <c r="A32" s="1"/>
      <c r="B32" s="57"/>
      <c r="C32" s="66"/>
      <c r="D32" s="59"/>
      <c r="E32" s="59"/>
      <c r="G32" s="23" t="s">
        <v>17</v>
      </c>
      <c r="H32" s="86"/>
      <c r="I32" s="87"/>
      <c r="J32" s="87"/>
      <c r="K32" s="87"/>
      <c r="M32" s="17"/>
    </row>
    <row r="33" spans="1:13" ht="9.9499999999999993" customHeight="1" x14ac:dyDescent="0.2">
      <c r="A33" s="1"/>
      <c r="B33" s="34"/>
      <c r="G33" s="23"/>
      <c r="M33" s="17"/>
    </row>
    <row r="34" spans="1:13" ht="20.100000000000001" customHeight="1" x14ac:dyDescent="0.2">
      <c r="A34" s="1"/>
      <c r="B34" s="35"/>
      <c r="C34" s="24" t="s">
        <v>20</v>
      </c>
      <c r="D34" s="43"/>
      <c r="E34" s="24" t="s">
        <v>19</v>
      </c>
      <c r="F34" s="64"/>
      <c r="G34" s="78"/>
      <c r="H34" s="24" t="s">
        <v>26</v>
      </c>
      <c r="I34" s="79"/>
      <c r="J34" s="78"/>
      <c r="K34" s="78"/>
      <c r="L34" s="7"/>
      <c r="M34" s="37" t="s">
        <v>2</v>
      </c>
    </row>
    <row r="35" spans="1:13" x14ac:dyDescent="0.2">
      <c r="A35" s="1"/>
      <c r="B35" s="35"/>
      <c r="L35" s="18"/>
      <c r="M35" s="38"/>
    </row>
    <row r="36" spans="1:13" ht="20.100000000000001" customHeight="1" x14ac:dyDescent="0.2">
      <c r="A36" s="1"/>
      <c r="B36" s="13" t="s">
        <v>7</v>
      </c>
      <c r="C36" s="82"/>
      <c r="D36" s="83"/>
      <c r="E36" s="18"/>
      <c r="F36" s="11" t="s">
        <v>8</v>
      </c>
      <c r="G36" s="86"/>
      <c r="H36" s="86"/>
      <c r="I36" s="86"/>
      <c r="J36" s="86"/>
      <c r="K36" s="86"/>
      <c r="L36" s="18"/>
      <c r="M36" s="38"/>
    </row>
    <row r="37" spans="1:13" ht="3.75" customHeight="1" x14ac:dyDescent="0.2">
      <c r="A37" s="1"/>
      <c r="B37" s="19"/>
      <c r="C37" s="8"/>
      <c r="D37" s="8"/>
      <c r="E37" s="8"/>
      <c r="F37" s="8"/>
      <c r="G37" s="8"/>
      <c r="H37" s="8"/>
      <c r="I37" s="8"/>
      <c r="J37" s="8"/>
      <c r="K37" s="8"/>
      <c r="L37" s="8"/>
      <c r="M37" s="39"/>
    </row>
    <row r="38" spans="1:13" s="47" customFormat="1" ht="24.95" customHeight="1" x14ac:dyDescent="0.2">
      <c r="A38" s="44"/>
      <c r="B38" s="51" t="s">
        <v>25</v>
      </c>
      <c r="C38" s="52"/>
      <c r="D38" s="52"/>
      <c r="E38" s="52"/>
      <c r="F38" s="52"/>
      <c r="G38" s="52"/>
      <c r="H38" s="52"/>
      <c r="I38" s="50" t="s">
        <v>22</v>
      </c>
      <c r="J38" s="53" t="s">
        <v>21</v>
      </c>
      <c r="K38" s="54"/>
      <c r="L38" s="54"/>
      <c r="M38" s="55"/>
    </row>
  </sheetData>
  <mergeCells count="42">
    <mergeCell ref="E1:I1"/>
    <mergeCell ref="G36:K36"/>
    <mergeCell ref="C36:D36"/>
    <mergeCell ref="C12:K12"/>
    <mergeCell ref="C11:K11"/>
    <mergeCell ref="C17:K17"/>
    <mergeCell ref="C16:K16"/>
    <mergeCell ref="C15:K15"/>
    <mergeCell ref="C13:K13"/>
    <mergeCell ref="C29:K29"/>
    <mergeCell ref="C30:K30"/>
    <mergeCell ref="C19:K19"/>
    <mergeCell ref="C20:K20"/>
    <mergeCell ref="C21:K21"/>
    <mergeCell ref="C22:K22"/>
    <mergeCell ref="C23:K23"/>
    <mergeCell ref="C10:K10"/>
    <mergeCell ref="C25:K25"/>
    <mergeCell ref="C26:K26"/>
    <mergeCell ref="C24:K24"/>
    <mergeCell ref="F34:G34"/>
    <mergeCell ref="I34:K34"/>
    <mergeCell ref="C14:K14"/>
    <mergeCell ref="C18:K18"/>
    <mergeCell ref="C27:K27"/>
    <mergeCell ref="C28:K28"/>
    <mergeCell ref="B38:H38"/>
    <mergeCell ref="J38:M38"/>
    <mergeCell ref="B31:B32"/>
    <mergeCell ref="C3:D4"/>
    <mergeCell ref="G3:J4"/>
    <mergeCell ref="B3:B4"/>
    <mergeCell ref="E3:F4"/>
    <mergeCell ref="K3:K4"/>
    <mergeCell ref="C6:D6"/>
    <mergeCell ref="G6:I6"/>
    <mergeCell ref="K6:M6"/>
    <mergeCell ref="C32:E32"/>
    <mergeCell ref="H32:K32"/>
    <mergeCell ref="L3:M4"/>
    <mergeCell ref="C8:M8"/>
    <mergeCell ref="C9:K9"/>
  </mergeCells>
  <phoneticPr fontId="0" type="noConversion"/>
  <dataValidations disablePrompts="1" count="1">
    <dataValidation allowBlank="1" showInputMessage="1" errorTitle="Fine Print" promptTitle="Fine Print" prompt="Type any fine print (disclaimers, reimbursement policy, etc.) here. If you do not wish to include any fine print information on your printed expense statement, click on the box and use Edit|Clear|Contents to delete the 'Insert Fine Print Here' text." sqref="M5" xr:uid="{00000000-0002-0000-0000-000000000000}"/>
  </dataValidations>
  <hyperlinks>
    <hyperlink ref="J38" r:id="rId1" xr:uid="{00000000-0004-0000-0000-000000000000}"/>
  </hyperlinks>
  <printOptions horizontalCentered="1" verticalCentered="1"/>
  <pageMargins left="0.19685039370078741" right="0.19685039370078741" top="0.19685039370078741" bottom="0.39370078740157483" header="0.39370078740157483" footer="0.19685039370078741"/>
  <pageSetup paperSize="9" orientation="landscape" r:id="rId2"/>
  <headerFooter alignWithMargins="0">
    <oddFooter>&amp;R&amp;"Arial,Italic"&amp;8&amp;F</oddFooter>
  </headerFooter>
  <customProperties>
    <customPr name="DVSECTION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3"/>
  <sheetViews>
    <sheetView workbookViewId="0">
      <selection activeCell="DR3" sqref="DR3"/>
    </sheetView>
  </sheetViews>
  <sheetFormatPr defaultRowHeight="12.75" x14ac:dyDescent="0.2"/>
  <sheetData>
    <row r="1" spans="1:256" x14ac:dyDescent="0.2">
      <c r="A1" t="e">
        <f>IF('District PaymentExpenses Form'!#REF!,"AAAAAGb9yAA=",0)</f>
        <v>#REF!</v>
      </c>
      <c r="B1" t="e">
        <f>AND('District PaymentExpenses Form'!#REF!,"AAAAAGb9yAE=")</f>
        <v>#REF!</v>
      </c>
      <c r="C1" t="e">
        <f>AND('District PaymentExpenses Form'!#REF!,"AAAAAGb9yAI=")</f>
        <v>#REF!</v>
      </c>
      <c r="D1" t="e">
        <f>AND('District PaymentExpenses Form'!#REF!,"AAAAAGb9yAM=")</f>
        <v>#REF!</v>
      </c>
      <c r="E1" t="e">
        <f>AND('District PaymentExpenses Form'!#REF!,"AAAAAGb9yAQ=")</f>
        <v>#REF!</v>
      </c>
      <c r="F1" t="e">
        <f>AND('District PaymentExpenses Form'!#REF!,"AAAAAGb9yAU=")</f>
        <v>#REF!</v>
      </c>
      <c r="G1" t="e">
        <f>AND('District PaymentExpenses Form'!#REF!,"AAAAAGb9yAY=")</f>
        <v>#REF!</v>
      </c>
      <c r="H1" t="e">
        <f>AND('District PaymentExpenses Form'!#REF!,"AAAAAGb9yAc=")</f>
        <v>#REF!</v>
      </c>
      <c r="I1" t="e">
        <f>AND('District PaymentExpenses Form'!#REF!,"AAAAAGb9yAg=")</f>
        <v>#REF!</v>
      </c>
      <c r="J1" t="e">
        <f>AND('District PaymentExpenses Form'!#REF!,"AAAAAGb9yAk=")</f>
        <v>#REF!</v>
      </c>
      <c r="K1" t="e">
        <f>AND('District PaymentExpenses Form'!#REF!,"AAAAAGb9yAo=")</f>
        <v>#REF!</v>
      </c>
      <c r="L1" t="e">
        <f>AND('District PaymentExpenses Form'!#REF!,"AAAAAGb9yAs=")</f>
        <v>#REF!</v>
      </c>
      <c r="M1" t="e">
        <f>AND('District PaymentExpenses Form'!#REF!,"AAAAAGb9yAw=")</f>
        <v>#REF!</v>
      </c>
      <c r="N1" t="e">
        <f>AND('District PaymentExpenses Form'!#REF!,"AAAAAGb9yA0=")</f>
        <v>#REF!</v>
      </c>
      <c r="O1" t="e">
        <f>AND('District PaymentExpenses Form'!#REF!,"AAAAAGb9yA4=")</f>
        <v>#REF!</v>
      </c>
      <c r="P1" t="e">
        <f>AND('District PaymentExpenses Form'!#REF!,"AAAAAGb9yA8=")</f>
        <v>#REF!</v>
      </c>
      <c r="Q1" t="e">
        <f>AND('District PaymentExpenses Form'!#REF!,"AAAAAGb9yBA=")</f>
        <v>#REF!</v>
      </c>
      <c r="R1" t="e">
        <f>IF('District PaymentExpenses Form'!#REF!,"AAAAAGb9yBE=",0)</f>
        <v>#REF!</v>
      </c>
      <c r="S1" t="e">
        <f>AND('District PaymentExpenses Form'!#REF!,"AAAAAGb9yBI=")</f>
        <v>#REF!</v>
      </c>
      <c r="T1" t="e">
        <f>AND('District PaymentExpenses Form'!#REF!,"AAAAAGb9yBM=")</f>
        <v>#REF!</v>
      </c>
      <c r="U1" t="e">
        <f>AND('District PaymentExpenses Form'!#REF!,"AAAAAGb9yBQ=")</f>
        <v>#REF!</v>
      </c>
      <c r="V1" t="e">
        <f>AND('District PaymentExpenses Form'!#REF!,"AAAAAGb9yBU=")</f>
        <v>#REF!</v>
      </c>
      <c r="W1" t="e">
        <f>AND('District PaymentExpenses Form'!#REF!,"AAAAAGb9yBY=")</f>
        <v>#REF!</v>
      </c>
      <c r="X1" t="e">
        <f>AND('District PaymentExpenses Form'!#REF!,"AAAAAGb9yBc=")</f>
        <v>#REF!</v>
      </c>
      <c r="Y1" t="e">
        <f>AND('District PaymentExpenses Form'!#REF!,"AAAAAGb9yBg=")</f>
        <v>#REF!</v>
      </c>
      <c r="Z1" t="e">
        <f>AND('District PaymentExpenses Form'!#REF!,"AAAAAGb9yBk=")</f>
        <v>#REF!</v>
      </c>
      <c r="AA1" t="e">
        <f>AND('District PaymentExpenses Form'!#REF!,"AAAAAGb9yBo=")</f>
        <v>#REF!</v>
      </c>
      <c r="AB1" t="e">
        <f>AND('District PaymentExpenses Form'!#REF!,"AAAAAGb9yBs=")</f>
        <v>#REF!</v>
      </c>
      <c r="AC1" t="e">
        <f>AND('District PaymentExpenses Form'!#REF!,"AAAAAGb9yBw=")</f>
        <v>#REF!</v>
      </c>
      <c r="AD1" t="e">
        <f>AND('District PaymentExpenses Form'!#REF!,"AAAAAGb9yB0=")</f>
        <v>#REF!</v>
      </c>
      <c r="AE1" t="e">
        <f>AND('District PaymentExpenses Form'!#REF!,"AAAAAGb9yB4=")</f>
        <v>#REF!</v>
      </c>
      <c r="AF1" t="e">
        <f>AND('District PaymentExpenses Form'!#REF!,"AAAAAGb9yB8=")</f>
        <v>#REF!</v>
      </c>
      <c r="AG1" t="e">
        <f>AND('District PaymentExpenses Form'!#REF!,"AAAAAGb9yCA=")</f>
        <v>#REF!</v>
      </c>
      <c r="AH1" t="e">
        <f>AND('District PaymentExpenses Form'!#REF!,"AAAAAGb9yCE=")</f>
        <v>#REF!</v>
      </c>
      <c r="AI1">
        <f>IF('District PaymentExpenses Form'!1:1,"AAAAAGb9yCI=",0)</f>
        <v>0</v>
      </c>
      <c r="AJ1" t="e">
        <f>AND('District PaymentExpenses Form'!#REF!,"AAAAAGb9yCM=")</f>
        <v>#REF!</v>
      </c>
      <c r="AK1" t="e">
        <f>AND('District PaymentExpenses Form'!A1,"AAAAAGb9yCQ=")</f>
        <v>#VALUE!</v>
      </c>
      <c r="AL1" t="e">
        <f>AND('District PaymentExpenses Form'!B1,"AAAAAGb9yCU=")</f>
        <v>#VALUE!</v>
      </c>
      <c r="AM1" t="e">
        <f>AND('District PaymentExpenses Form'!C1,"AAAAAGb9yCY=")</f>
        <v>#VALUE!</v>
      </c>
      <c r="AN1" t="e">
        <f>AND('District PaymentExpenses Form'!#REF!,"AAAAAGb9yCc=")</f>
        <v>#REF!</v>
      </c>
      <c r="AO1" t="e">
        <f>AND('District PaymentExpenses Form'!#REF!,"AAAAAGb9yCg=")</f>
        <v>#REF!</v>
      </c>
      <c r="AP1" t="e">
        <f>AND('District PaymentExpenses Form'!#REF!,"AAAAAGb9yCk=")</f>
        <v>#REF!</v>
      </c>
      <c r="AQ1" t="e">
        <f>AND('District PaymentExpenses Form'!#REF!,"AAAAAGb9yCo=")</f>
        <v>#REF!</v>
      </c>
      <c r="AR1" t="e">
        <f>AND('District PaymentExpenses Form'!I1,"AAAAAGb9yCs=")</f>
        <v>#VALUE!</v>
      </c>
      <c r="AS1" t="e">
        <f>AND('District PaymentExpenses Form'!J1,"AAAAAGb9yCw=")</f>
        <v>#VALUE!</v>
      </c>
      <c r="AT1" t="e">
        <f>AND('District PaymentExpenses Form'!K1,"AAAAAGb9yC0=")</f>
        <v>#VALUE!</v>
      </c>
      <c r="AU1" t="e">
        <f>AND('District PaymentExpenses Form'!#REF!,"AAAAAGb9yC4=")</f>
        <v>#REF!</v>
      </c>
      <c r="AV1" t="e">
        <f>AND('District PaymentExpenses Form'!M1,"AAAAAGb9yC8=")</f>
        <v>#VALUE!</v>
      </c>
      <c r="AW1" t="e">
        <f>AND('District PaymentExpenses Form'!#REF!,"AAAAAGb9yDA=")</f>
        <v>#REF!</v>
      </c>
      <c r="AX1" t="e">
        <f>AND('District PaymentExpenses Form'!#REF!,"AAAAAGb9yDE=")</f>
        <v>#REF!</v>
      </c>
      <c r="AY1" t="e">
        <f>AND('District PaymentExpenses Form'!#REF!,"AAAAAGb9yDI=")</f>
        <v>#REF!</v>
      </c>
      <c r="AZ1" t="e">
        <f>IF('District PaymentExpenses Form'!#REF!,"AAAAAGb9yDM=",0)</f>
        <v>#REF!</v>
      </c>
      <c r="BA1" t="e">
        <f>AND('District PaymentExpenses Form'!#REF!,"AAAAAGb9yDQ=")</f>
        <v>#REF!</v>
      </c>
      <c r="BB1" t="e">
        <f>AND('District PaymentExpenses Form'!#REF!,"AAAAAGb9yDU=")</f>
        <v>#REF!</v>
      </c>
      <c r="BC1" t="e">
        <f>AND('District PaymentExpenses Form'!#REF!,"AAAAAGb9yDY=")</f>
        <v>#REF!</v>
      </c>
      <c r="BD1" t="e">
        <f>AND('District PaymentExpenses Form'!#REF!,"AAAAAGb9yDc=")</f>
        <v>#REF!</v>
      </c>
      <c r="BE1" t="e">
        <f>AND('District PaymentExpenses Form'!B3,"AAAAAGb9yDg=")</f>
        <v>#VALUE!</v>
      </c>
      <c r="BF1" t="e">
        <f>AND('District PaymentExpenses Form'!E1,"AAAAAGb9yDk=")</f>
        <v>#VALUE!</v>
      </c>
      <c r="BG1" t="e">
        <f>AND('District PaymentExpenses Form'!#REF!,"AAAAAGb9yDo=")</f>
        <v>#REF!</v>
      </c>
      <c r="BH1" t="e">
        <f>AND('District PaymentExpenses Form'!#REF!,"AAAAAGb9yDs=")</f>
        <v>#REF!</v>
      </c>
      <c r="BI1" t="e">
        <f>AND('District PaymentExpenses Form'!#REF!,"AAAAAGb9yDw=")</f>
        <v>#REF!</v>
      </c>
      <c r="BJ1" t="e">
        <f>AND('District PaymentExpenses Form'!#REF!,"AAAAAGb9yD0=")</f>
        <v>#REF!</v>
      </c>
      <c r="BK1" t="e">
        <f>AND('District PaymentExpenses Form'!#REF!,"AAAAAGb9yD4=")</f>
        <v>#REF!</v>
      </c>
      <c r="BL1" t="e">
        <f>AND('District PaymentExpenses Form'!#REF!,"AAAAAGb9yD8=")</f>
        <v>#REF!</v>
      </c>
      <c r="BM1" t="e">
        <f>AND('District PaymentExpenses Form'!#REF!,"AAAAAGb9yEA=")</f>
        <v>#REF!</v>
      </c>
      <c r="BN1" t="e">
        <f>AND('District PaymentExpenses Form'!#REF!,"AAAAAGb9yEE=")</f>
        <v>#REF!</v>
      </c>
      <c r="BO1" t="e">
        <f>AND('District PaymentExpenses Form'!#REF!,"AAAAAGb9yEI=")</f>
        <v>#REF!</v>
      </c>
      <c r="BP1" t="e">
        <f>AND('District PaymentExpenses Form'!#REF!,"AAAAAGb9yEM=")</f>
        <v>#REF!</v>
      </c>
      <c r="BQ1" t="e">
        <f>IF('District PaymentExpenses Form'!#REF!,"AAAAAGb9yEQ=",0)</f>
        <v>#REF!</v>
      </c>
      <c r="BR1" t="e">
        <f>AND('District PaymentExpenses Form'!#REF!,"AAAAAGb9yEU=")</f>
        <v>#REF!</v>
      </c>
      <c r="BS1" t="e">
        <f>AND('District PaymentExpenses Form'!#REF!,"AAAAAGb9yEY=")</f>
        <v>#REF!</v>
      </c>
      <c r="BT1" t="e">
        <f>AND('District PaymentExpenses Form'!L1,"AAAAAGb9yEc=")</f>
        <v>#VALUE!</v>
      </c>
      <c r="BU1" t="e">
        <f>AND('District PaymentExpenses Form'!#REF!,"AAAAAGb9yEg=")</f>
        <v>#REF!</v>
      </c>
      <c r="BV1" t="e">
        <f>AND('District PaymentExpenses Form'!#REF!,"AAAAAGb9yEk=")</f>
        <v>#REF!</v>
      </c>
      <c r="BW1" t="e">
        <f>AND('District PaymentExpenses Form'!#REF!,"AAAAAGb9yEo=")</f>
        <v>#REF!</v>
      </c>
      <c r="BX1" t="e">
        <f>AND('District PaymentExpenses Form'!G1,"AAAAAGb9yEs=")</f>
        <v>#VALUE!</v>
      </c>
      <c r="BY1" t="e">
        <f>AND('District PaymentExpenses Form'!H1,"AAAAAGb9yEw=")</f>
        <v>#VALUE!</v>
      </c>
      <c r="BZ1" t="e">
        <f>AND('District PaymentExpenses Form'!#REF!,"AAAAAGb9yE0=")</f>
        <v>#REF!</v>
      </c>
      <c r="CA1" t="e">
        <f>AND('District PaymentExpenses Form'!#REF!,"AAAAAGb9yE4=")</f>
        <v>#REF!</v>
      </c>
      <c r="CB1" t="e">
        <f>AND('District PaymentExpenses Form'!#REF!,"AAAAAGb9yE8=")</f>
        <v>#REF!</v>
      </c>
      <c r="CC1" t="e">
        <f>AND('District PaymentExpenses Form'!#REF!,"AAAAAGb9yFA=")</f>
        <v>#REF!</v>
      </c>
      <c r="CD1" t="e">
        <f>AND('District PaymentExpenses Form'!#REF!,"AAAAAGb9yFE=")</f>
        <v>#REF!</v>
      </c>
      <c r="CE1" t="e">
        <f>AND('District PaymentExpenses Form'!#REF!,"AAAAAGb9yFI=")</f>
        <v>#REF!</v>
      </c>
      <c r="CF1" t="e">
        <f>AND('District PaymentExpenses Form'!#REF!,"AAAAAGb9yFM=")</f>
        <v>#REF!</v>
      </c>
      <c r="CG1" t="e">
        <f>AND('District PaymentExpenses Form'!#REF!,"AAAAAGb9yFQ=")</f>
        <v>#REF!</v>
      </c>
      <c r="CH1" t="e">
        <f>IF('District PaymentExpenses Form'!#REF!,"AAAAAGb9yFU=",0)</f>
        <v>#REF!</v>
      </c>
      <c r="CI1" t="e">
        <f>AND('District PaymentExpenses Form'!#REF!,"AAAAAGb9yFY=")</f>
        <v>#REF!</v>
      </c>
      <c r="CJ1" t="e">
        <f>AND('District PaymentExpenses Form'!#REF!,"AAAAAGb9yFc=")</f>
        <v>#REF!</v>
      </c>
      <c r="CK1" t="e">
        <f>AND('District PaymentExpenses Form'!#REF!,"AAAAAGb9yFg=")</f>
        <v>#REF!</v>
      </c>
      <c r="CL1" t="e">
        <f>AND('District PaymentExpenses Form'!#REF!,"AAAAAGb9yFk=")</f>
        <v>#REF!</v>
      </c>
      <c r="CM1" t="e">
        <f>AND('District PaymentExpenses Form'!K3,"AAAAAGb9yFo=")</f>
        <v>#VALUE!</v>
      </c>
      <c r="CN1" t="e">
        <f>AND('District PaymentExpenses Form'!#REF!,"AAAAAGb9yFs=")</f>
        <v>#REF!</v>
      </c>
      <c r="CO1" t="e">
        <f>AND('District PaymentExpenses Form'!#REF!,"AAAAAGb9yFw=")</f>
        <v>#REF!</v>
      </c>
      <c r="CP1" t="e">
        <f>AND('District PaymentExpenses Form'!#REF!,"AAAAAGb9yF0=")</f>
        <v>#REF!</v>
      </c>
      <c r="CQ1" t="e">
        <f>AND('District PaymentExpenses Form'!#REF!,"AAAAAGb9yF4=")</f>
        <v>#REF!</v>
      </c>
      <c r="CR1" t="e">
        <f>AND('District PaymentExpenses Form'!#REF!,"AAAAAGb9yF8=")</f>
        <v>#REF!</v>
      </c>
      <c r="CS1" t="e">
        <f>AND('District PaymentExpenses Form'!#REF!,"AAAAAGb9yGA=")</f>
        <v>#REF!</v>
      </c>
      <c r="CT1" t="e">
        <f>AND('District PaymentExpenses Form'!#REF!,"AAAAAGb9yGE=")</f>
        <v>#REF!</v>
      </c>
      <c r="CU1" t="e">
        <f>AND('District PaymentExpenses Form'!#REF!,"AAAAAGb9yGI=")</f>
        <v>#REF!</v>
      </c>
      <c r="CV1" t="e">
        <f>AND('District PaymentExpenses Form'!#REF!,"AAAAAGb9yGM=")</f>
        <v>#REF!</v>
      </c>
      <c r="CW1" t="e">
        <f>AND('District PaymentExpenses Form'!#REF!,"AAAAAGb9yGQ=")</f>
        <v>#REF!</v>
      </c>
      <c r="CX1" t="e">
        <f>AND('District PaymentExpenses Form'!#REF!,"AAAAAGb9yGU=")</f>
        <v>#REF!</v>
      </c>
      <c r="CY1" t="e">
        <f>IF('District PaymentExpenses Form'!#REF!,"AAAAAGb9yGY=",0)</f>
        <v>#REF!</v>
      </c>
      <c r="CZ1" t="e">
        <f>AND('District PaymentExpenses Form'!#REF!,"AAAAAGb9yGc=")</f>
        <v>#REF!</v>
      </c>
      <c r="DA1" t="e">
        <f>AND('District PaymentExpenses Form'!#REF!,"AAAAAGb9yGg=")</f>
        <v>#REF!</v>
      </c>
      <c r="DB1" t="e">
        <f>AND('District PaymentExpenses Form'!#REF!,"AAAAAGb9yGk=")</f>
        <v>#REF!</v>
      </c>
      <c r="DC1" t="e">
        <f>AND('District PaymentExpenses Form'!#REF!,"AAAAAGb9yGo=")</f>
        <v>#REF!</v>
      </c>
      <c r="DD1" t="e">
        <f>AND('District PaymentExpenses Form'!#REF!,"AAAAAGb9yGs=")</f>
        <v>#REF!</v>
      </c>
      <c r="DE1" t="e">
        <f>AND('District PaymentExpenses Form'!#REF!,"AAAAAGb9yGw=")</f>
        <v>#REF!</v>
      </c>
      <c r="DF1" t="e">
        <f>AND('District PaymentExpenses Form'!#REF!,"AAAAAGb9yG0=")</f>
        <v>#REF!</v>
      </c>
      <c r="DG1" t="e">
        <f>AND('District PaymentExpenses Form'!#REF!,"AAAAAGb9yG4=")</f>
        <v>#REF!</v>
      </c>
      <c r="DH1" t="e">
        <f>AND('District PaymentExpenses Form'!#REF!,"AAAAAGb9yG8=")</f>
        <v>#REF!</v>
      </c>
      <c r="DI1" t="e">
        <f>AND('District PaymentExpenses Form'!#REF!,"AAAAAGb9yHA=")</f>
        <v>#REF!</v>
      </c>
      <c r="DJ1" t="e">
        <f>AND('District PaymentExpenses Form'!#REF!,"AAAAAGb9yHE=")</f>
        <v>#REF!</v>
      </c>
      <c r="DK1" t="e">
        <f>AND('District PaymentExpenses Form'!#REF!,"AAAAAGb9yHI=")</f>
        <v>#REF!</v>
      </c>
      <c r="DL1" t="e">
        <f>AND('District PaymentExpenses Form'!#REF!,"AAAAAGb9yHM=")</f>
        <v>#REF!</v>
      </c>
      <c r="DM1" t="e">
        <f>AND('District PaymentExpenses Form'!#REF!,"AAAAAGb9yHQ=")</f>
        <v>#REF!</v>
      </c>
      <c r="DN1" t="e">
        <f>AND('District PaymentExpenses Form'!#REF!,"AAAAAGb9yHU=")</f>
        <v>#REF!</v>
      </c>
      <c r="DO1" t="e">
        <f>AND('District PaymentExpenses Form'!#REF!,"AAAAAGb9yHY=")</f>
        <v>#REF!</v>
      </c>
      <c r="DP1" t="e">
        <f>IF('District PaymentExpenses Form'!#REF!,"AAAAAGb9yHc=",0)</f>
        <v>#REF!</v>
      </c>
      <c r="DQ1" t="e">
        <f>AND('District PaymentExpenses Form'!#REF!,"AAAAAGb9yHg=")</f>
        <v>#REF!</v>
      </c>
      <c r="DR1" t="e">
        <f>AND('District PaymentExpenses Form'!#REF!,"AAAAAGb9yHk=")</f>
        <v>#REF!</v>
      </c>
      <c r="DS1" t="e">
        <f>AND('District PaymentExpenses Form'!#REF!,"AAAAAGb9yHo=")</f>
        <v>#REF!</v>
      </c>
      <c r="DT1" t="e">
        <f>AND('District PaymentExpenses Form'!#REF!,"AAAAAGb9yHs=")</f>
        <v>#REF!</v>
      </c>
      <c r="DU1" t="e">
        <f>AND('District PaymentExpenses Form'!#REF!,"AAAAAGb9yHw=")</f>
        <v>#REF!</v>
      </c>
      <c r="DV1" t="e">
        <f>AND('District PaymentExpenses Form'!#REF!,"AAAAAGb9yH0=")</f>
        <v>#REF!</v>
      </c>
      <c r="DW1" t="e">
        <f>AND('District PaymentExpenses Form'!#REF!,"AAAAAGb9yH4=")</f>
        <v>#REF!</v>
      </c>
      <c r="DX1" t="e">
        <f>AND('District PaymentExpenses Form'!#REF!,"AAAAAGb9yH8=")</f>
        <v>#REF!</v>
      </c>
      <c r="DY1" t="e">
        <f>AND('District PaymentExpenses Form'!#REF!,"AAAAAGb9yIA=")</f>
        <v>#REF!</v>
      </c>
      <c r="DZ1" t="e">
        <f>AND('District PaymentExpenses Form'!#REF!,"AAAAAGb9yIE=")</f>
        <v>#REF!</v>
      </c>
      <c r="EA1" t="e">
        <f>AND('District PaymentExpenses Form'!#REF!,"AAAAAGb9yII=")</f>
        <v>#REF!</v>
      </c>
      <c r="EB1" t="e">
        <f>AND('District PaymentExpenses Form'!#REF!,"AAAAAGb9yIM=")</f>
        <v>#REF!</v>
      </c>
      <c r="EC1" t="e">
        <f>AND('District PaymentExpenses Form'!#REF!,"AAAAAGb9yIQ=")</f>
        <v>#REF!</v>
      </c>
      <c r="ED1" t="e">
        <f>AND('District PaymentExpenses Form'!#REF!,"AAAAAGb9yIU=")</f>
        <v>#REF!</v>
      </c>
      <c r="EE1" t="e">
        <f>AND('District PaymentExpenses Form'!#REF!,"AAAAAGb9yIY=")</f>
        <v>#REF!</v>
      </c>
      <c r="EF1" t="e">
        <f>AND('District PaymentExpenses Form'!#REF!,"AAAAAGb9yIc=")</f>
        <v>#REF!</v>
      </c>
      <c r="EG1">
        <f>IF('District PaymentExpenses Form'!5:5,"AAAAAGb9yIg=",0)</f>
        <v>0</v>
      </c>
      <c r="EH1" t="e">
        <f>AND('District PaymentExpenses Form'!#REF!,"AAAAAGb9yIk=")</f>
        <v>#REF!</v>
      </c>
      <c r="EI1" t="e">
        <f>AND('District PaymentExpenses Form'!A5,"AAAAAGb9yIo=")</f>
        <v>#VALUE!</v>
      </c>
      <c r="EJ1" t="e">
        <f>AND('District PaymentExpenses Form'!B5,"AAAAAGb9yIs=")</f>
        <v>#VALUE!</v>
      </c>
      <c r="EK1" t="e">
        <f>AND('District PaymentExpenses Form'!C5,"AAAAAGb9yIw=")</f>
        <v>#VALUE!</v>
      </c>
      <c r="EL1" t="e">
        <f>AND('District PaymentExpenses Form'!E5,"AAAAAGb9yI0=")</f>
        <v>#VALUE!</v>
      </c>
      <c r="EM1" t="e">
        <f>AND('District PaymentExpenses Form'!F5,"AAAAAGb9yI4=")</f>
        <v>#VALUE!</v>
      </c>
      <c r="EN1" t="e">
        <f>AND('District PaymentExpenses Form'!G5,"AAAAAGb9yI8=")</f>
        <v>#VALUE!</v>
      </c>
      <c r="EO1" t="e">
        <f>AND('District PaymentExpenses Form'!H5,"AAAAAGb9yJA=")</f>
        <v>#VALUE!</v>
      </c>
      <c r="EP1" t="e">
        <f>AND('District PaymentExpenses Form'!I5,"AAAAAGb9yJE=")</f>
        <v>#VALUE!</v>
      </c>
      <c r="EQ1" t="e">
        <f>AND('District PaymentExpenses Form'!J5,"AAAAAGb9yJI=")</f>
        <v>#VALUE!</v>
      </c>
      <c r="ER1" t="e">
        <f>AND('District PaymentExpenses Form'!K5,"AAAAAGb9yJM=")</f>
        <v>#VALUE!</v>
      </c>
      <c r="ES1" t="e">
        <f>AND('District PaymentExpenses Form'!L5,"AAAAAGb9yJQ=")</f>
        <v>#VALUE!</v>
      </c>
      <c r="ET1" t="e">
        <f>AND('District PaymentExpenses Form'!M5,"AAAAAGb9yJU=")</f>
        <v>#VALUE!</v>
      </c>
      <c r="EU1" t="e">
        <f>AND('District PaymentExpenses Form'!#REF!,"AAAAAGb9yJY=")</f>
        <v>#REF!</v>
      </c>
      <c r="EV1" t="e">
        <f>AND('District PaymentExpenses Form'!#REF!,"AAAAAGb9yJc=")</f>
        <v>#REF!</v>
      </c>
      <c r="EW1" t="e">
        <f>AND('District PaymentExpenses Form'!#REF!,"AAAAAGb9yJg=")</f>
        <v>#REF!</v>
      </c>
      <c r="EX1">
        <f>IF('District PaymentExpenses Form'!6:6,"AAAAAGb9yJk=",0)</f>
        <v>0</v>
      </c>
      <c r="EY1" t="e">
        <f>AND('District PaymentExpenses Form'!#REF!,"AAAAAGb9yJo=")</f>
        <v>#REF!</v>
      </c>
      <c r="EZ1" t="e">
        <f>AND('District PaymentExpenses Form'!A6,"AAAAAGb9yJs=")</f>
        <v>#VALUE!</v>
      </c>
      <c r="FA1" t="e">
        <f>AND('District PaymentExpenses Form'!B6,"AAAAAGb9yJw=")</f>
        <v>#VALUE!</v>
      </c>
      <c r="FB1" t="e">
        <f>AND('District PaymentExpenses Form'!C6,"AAAAAGb9yJ0=")</f>
        <v>#VALUE!</v>
      </c>
      <c r="FC1" t="e">
        <f>AND('District PaymentExpenses Form'!E6,"AAAAAGb9yJ4=")</f>
        <v>#VALUE!</v>
      </c>
      <c r="FD1" t="e">
        <f>AND('District PaymentExpenses Form'!F6,"AAAAAGb9yJ8=")</f>
        <v>#VALUE!</v>
      </c>
      <c r="FE1" t="e">
        <f>AND('District PaymentExpenses Form'!G6,"AAAAAGb9yKA=")</f>
        <v>#VALUE!</v>
      </c>
      <c r="FF1" t="e">
        <f>AND('District PaymentExpenses Form'!H6,"AAAAAGb9yKE=")</f>
        <v>#VALUE!</v>
      </c>
      <c r="FG1" t="e">
        <f>AND('District PaymentExpenses Form'!I6,"AAAAAGb9yKI=")</f>
        <v>#VALUE!</v>
      </c>
      <c r="FH1" t="e">
        <f>AND('District PaymentExpenses Form'!J6,"AAAAAGb9yKM=")</f>
        <v>#VALUE!</v>
      </c>
      <c r="FI1" t="e">
        <f>AND('District PaymentExpenses Form'!K6,"AAAAAGb9yKQ=")</f>
        <v>#VALUE!</v>
      </c>
      <c r="FJ1" t="e">
        <f>AND('District PaymentExpenses Form'!L6,"AAAAAGb9yKU=")</f>
        <v>#VALUE!</v>
      </c>
      <c r="FK1" t="e">
        <f>AND('District PaymentExpenses Form'!M6,"AAAAAGb9yKY=")</f>
        <v>#VALUE!</v>
      </c>
      <c r="FL1" t="e">
        <f>AND('District PaymentExpenses Form'!#REF!,"AAAAAGb9yKc=")</f>
        <v>#REF!</v>
      </c>
      <c r="FM1" t="e">
        <f>AND('District PaymentExpenses Form'!#REF!,"AAAAAGb9yKg=")</f>
        <v>#REF!</v>
      </c>
      <c r="FN1" t="e">
        <f>AND('District PaymentExpenses Form'!#REF!,"AAAAAGb9yKk=")</f>
        <v>#REF!</v>
      </c>
      <c r="FO1">
        <f>IF('District PaymentExpenses Form'!8:8,"AAAAAGb9yKo=",0)</f>
        <v>0</v>
      </c>
      <c r="FP1" t="e">
        <f>AND('District PaymentExpenses Form'!#REF!,"AAAAAGb9yKs=")</f>
        <v>#REF!</v>
      </c>
      <c r="FQ1" t="e">
        <f>AND('District PaymentExpenses Form'!A8,"AAAAAGb9yKw=")</f>
        <v>#VALUE!</v>
      </c>
      <c r="FR1" t="e">
        <f>AND('District PaymentExpenses Form'!B8,"AAAAAGb9yK0=")</f>
        <v>#VALUE!</v>
      </c>
      <c r="FS1" t="e">
        <f>AND('District PaymentExpenses Form'!C8,"AAAAAGb9yK4=")</f>
        <v>#VALUE!</v>
      </c>
      <c r="FT1" t="e">
        <f>AND('District PaymentExpenses Form'!E8,"AAAAAGb9yK8=")</f>
        <v>#VALUE!</v>
      </c>
      <c r="FU1" t="e">
        <f>AND('District PaymentExpenses Form'!F8,"AAAAAGb9yLA=")</f>
        <v>#VALUE!</v>
      </c>
      <c r="FV1" t="e">
        <f>AND('District PaymentExpenses Form'!G8,"AAAAAGb9yLE=")</f>
        <v>#VALUE!</v>
      </c>
      <c r="FW1" t="e">
        <f>AND('District PaymentExpenses Form'!H8,"AAAAAGb9yLI=")</f>
        <v>#VALUE!</v>
      </c>
      <c r="FX1" t="e">
        <f>AND('District PaymentExpenses Form'!I8,"AAAAAGb9yLM=")</f>
        <v>#VALUE!</v>
      </c>
      <c r="FY1" t="e">
        <f>AND('District PaymentExpenses Form'!J8,"AAAAAGb9yLQ=")</f>
        <v>#VALUE!</v>
      </c>
      <c r="FZ1" t="e">
        <f>AND('District PaymentExpenses Form'!K8,"AAAAAGb9yLU=")</f>
        <v>#VALUE!</v>
      </c>
      <c r="GA1" t="e">
        <f>AND('District PaymentExpenses Form'!L8,"AAAAAGb9yLY=")</f>
        <v>#VALUE!</v>
      </c>
      <c r="GB1" t="e">
        <f>AND('District PaymentExpenses Form'!M8,"AAAAAGb9yLc=")</f>
        <v>#VALUE!</v>
      </c>
      <c r="GC1" t="e">
        <f>AND('District PaymentExpenses Form'!#REF!,"AAAAAGb9yLg=")</f>
        <v>#REF!</v>
      </c>
      <c r="GD1" t="e">
        <f>AND('District PaymentExpenses Form'!#REF!,"AAAAAGb9yLk=")</f>
        <v>#REF!</v>
      </c>
      <c r="GE1" t="e">
        <f>AND('District PaymentExpenses Form'!#REF!,"AAAAAGb9yLo=")</f>
        <v>#REF!</v>
      </c>
      <c r="GF1" t="e">
        <f>IF('District PaymentExpenses Form'!#REF!,"AAAAAGb9yLs=",0)</f>
        <v>#REF!</v>
      </c>
      <c r="GG1" t="e">
        <f>AND('District PaymentExpenses Form'!#REF!,"AAAAAGb9yLw=")</f>
        <v>#REF!</v>
      </c>
      <c r="GH1" t="e">
        <f>AND('District PaymentExpenses Form'!#REF!,"AAAAAGb9yL0=")</f>
        <v>#REF!</v>
      </c>
      <c r="GI1" t="e">
        <f>AND('District PaymentExpenses Form'!#REF!,"AAAAAGb9yL4=")</f>
        <v>#REF!</v>
      </c>
      <c r="GJ1" t="e">
        <f>AND('District PaymentExpenses Form'!#REF!,"AAAAAGb9yL8=")</f>
        <v>#REF!</v>
      </c>
      <c r="GK1" t="e">
        <f>AND('District PaymentExpenses Form'!#REF!,"AAAAAGb9yMA=")</f>
        <v>#REF!</v>
      </c>
      <c r="GL1" t="e">
        <f>AND('District PaymentExpenses Form'!#REF!,"AAAAAGb9yME=")</f>
        <v>#REF!</v>
      </c>
      <c r="GM1" t="e">
        <f>AND('District PaymentExpenses Form'!#REF!,"AAAAAGb9yMI=")</f>
        <v>#REF!</v>
      </c>
      <c r="GN1" t="e">
        <f>AND('District PaymentExpenses Form'!#REF!,"AAAAAGb9yMM=")</f>
        <v>#REF!</v>
      </c>
      <c r="GO1" t="e">
        <f>AND('District PaymentExpenses Form'!#REF!,"AAAAAGb9yMQ=")</f>
        <v>#REF!</v>
      </c>
      <c r="GP1" t="e">
        <f>AND('District PaymentExpenses Form'!#REF!,"AAAAAGb9yMU=")</f>
        <v>#REF!</v>
      </c>
      <c r="GQ1" t="e">
        <f>AND('District PaymentExpenses Form'!#REF!,"AAAAAGb9yMY=")</f>
        <v>#REF!</v>
      </c>
      <c r="GR1" t="e">
        <f>AND('District PaymentExpenses Form'!#REF!,"AAAAAGb9yMc=")</f>
        <v>#REF!</v>
      </c>
      <c r="GS1" t="e">
        <f>AND('District PaymentExpenses Form'!#REF!,"AAAAAGb9yMg=")</f>
        <v>#REF!</v>
      </c>
      <c r="GT1" t="e">
        <f>AND('District PaymentExpenses Form'!#REF!,"AAAAAGb9yMk=")</f>
        <v>#REF!</v>
      </c>
      <c r="GU1" t="e">
        <f>AND('District PaymentExpenses Form'!#REF!,"AAAAAGb9yMo=")</f>
        <v>#REF!</v>
      </c>
      <c r="GV1" t="e">
        <f>AND('District PaymentExpenses Form'!#REF!,"AAAAAGb9yMs=")</f>
        <v>#REF!</v>
      </c>
      <c r="GW1" t="e">
        <f>IF('District PaymentExpenses Form'!#REF!,"AAAAAGb9yMw=",0)</f>
        <v>#REF!</v>
      </c>
      <c r="GX1" t="e">
        <f>AND('District PaymentExpenses Form'!#REF!,"AAAAAGb9yM0=")</f>
        <v>#REF!</v>
      </c>
      <c r="GY1" t="e">
        <f>AND('District PaymentExpenses Form'!#REF!,"AAAAAGb9yM4=")</f>
        <v>#REF!</v>
      </c>
      <c r="GZ1" t="e">
        <f>AND('District PaymentExpenses Form'!#REF!,"AAAAAGb9yM8=")</f>
        <v>#REF!</v>
      </c>
      <c r="HA1" t="e">
        <f>AND('District PaymentExpenses Form'!#REF!,"AAAAAGb9yNA=")</f>
        <v>#REF!</v>
      </c>
      <c r="HB1" t="e">
        <f>AND('District PaymentExpenses Form'!#REF!,"AAAAAGb9yNE=")</f>
        <v>#REF!</v>
      </c>
      <c r="HC1" t="e">
        <f>AND('District PaymentExpenses Form'!#REF!,"AAAAAGb9yNI=")</f>
        <v>#REF!</v>
      </c>
      <c r="HD1" t="e">
        <f>AND('District PaymentExpenses Form'!#REF!,"AAAAAGb9yNM=")</f>
        <v>#REF!</v>
      </c>
      <c r="HE1" t="e">
        <f>AND('District PaymentExpenses Form'!#REF!,"AAAAAGb9yNQ=")</f>
        <v>#REF!</v>
      </c>
      <c r="HF1" t="e">
        <f>AND('District PaymentExpenses Form'!#REF!,"AAAAAGb9yNU=")</f>
        <v>#REF!</v>
      </c>
      <c r="HG1" t="e">
        <f>AND('District PaymentExpenses Form'!#REF!,"AAAAAGb9yNY=")</f>
        <v>#REF!</v>
      </c>
      <c r="HH1" t="e">
        <f>AND('District PaymentExpenses Form'!#REF!,"AAAAAGb9yNc=")</f>
        <v>#REF!</v>
      </c>
      <c r="HI1" t="e">
        <f>AND('District PaymentExpenses Form'!#REF!,"AAAAAGb9yNg=")</f>
        <v>#REF!</v>
      </c>
      <c r="HJ1" t="e">
        <f>AND('District PaymentExpenses Form'!#REF!,"AAAAAGb9yNk=")</f>
        <v>#REF!</v>
      </c>
      <c r="HK1" t="e">
        <f>AND('District PaymentExpenses Form'!#REF!,"AAAAAGb9yNo=")</f>
        <v>#REF!</v>
      </c>
      <c r="HL1" t="e">
        <f>AND('District PaymentExpenses Form'!#REF!,"AAAAAGb9yNs=")</f>
        <v>#REF!</v>
      </c>
      <c r="HM1" t="e">
        <f>AND('District PaymentExpenses Form'!#REF!,"AAAAAGb9yNw=")</f>
        <v>#REF!</v>
      </c>
      <c r="HN1" t="e">
        <f>IF('District PaymentExpenses Form'!#REF!,"AAAAAGb9yN0=",0)</f>
        <v>#REF!</v>
      </c>
      <c r="HO1" t="e">
        <f>AND('District PaymentExpenses Form'!#REF!,"AAAAAGb9yN4=")</f>
        <v>#REF!</v>
      </c>
      <c r="HP1" t="e">
        <f>AND('District PaymentExpenses Form'!#REF!,"AAAAAGb9yN8=")</f>
        <v>#REF!</v>
      </c>
      <c r="HQ1" t="e">
        <f>AND('District PaymentExpenses Form'!#REF!,"AAAAAGb9yOA=")</f>
        <v>#REF!</v>
      </c>
      <c r="HR1" t="e">
        <f>AND('District PaymentExpenses Form'!#REF!,"AAAAAGb9yOE=")</f>
        <v>#REF!</v>
      </c>
      <c r="HS1" t="e">
        <f>AND('District PaymentExpenses Form'!#REF!,"AAAAAGb9yOI=")</f>
        <v>#REF!</v>
      </c>
      <c r="HT1" t="e">
        <f>AND('District PaymentExpenses Form'!#REF!,"AAAAAGb9yOM=")</f>
        <v>#REF!</v>
      </c>
      <c r="HU1" t="e">
        <f>AND('District PaymentExpenses Form'!#REF!,"AAAAAGb9yOQ=")</f>
        <v>#REF!</v>
      </c>
      <c r="HV1" t="e">
        <f>AND('District PaymentExpenses Form'!#REF!,"AAAAAGb9yOU=")</f>
        <v>#REF!</v>
      </c>
      <c r="HW1" t="e">
        <f>AND('District PaymentExpenses Form'!#REF!,"AAAAAGb9yOY=")</f>
        <v>#REF!</v>
      </c>
      <c r="HX1" t="e">
        <f>AND('District PaymentExpenses Form'!#REF!,"AAAAAGb9yOc=")</f>
        <v>#REF!</v>
      </c>
      <c r="HY1" t="e">
        <f>AND('District PaymentExpenses Form'!#REF!,"AAAAAGb9yOg=")</f>
        <v>#REF!</v>
      </c>
      <c r="HZ1" t="e">
        <f>AND('District PaymentExpenses Form'!#REF!,"AAAAAGb9yOk=")</f>
        <v>#REF!</v>
      </c>
      <c r="IA1" t="e">
        <f>AND('District PaymentExpenses Form'!#REF!,"AAAAAGb9yOo=")</f>
        <v>#REF!</v>
      </c>
      <c r="IB1" t="e">
        <f>AND('District PaymentExpenses Form'!#REF!,"AAAAAGb9yOs=")</f>
        <v>#REF!</v>
      </c>
      <c r="IC1" t="e">
        <f>AND('District PaymentExpenses Form'!#REF!,"AAAAAGb9yOw=")</f>
        <v>#REF!</v>
      </c>
      <c r="ID1" t="e">
        <f>AND('District PaymentExpenses Form'!#REF!,"AAAAAGb9yO0=")</f>
        <v>#REF!</v>
      </c>
      <c r="IE1">
        <f>IF('District PaymentExpenses Form'!9:9,"AAAAAGb9yO4=",0)</f>
        <v>0</v>
      </c>
      <c r="IF1" t="e">
        <f>AND('District PaymentExpenses Form'!#REF!,"AAAAAGb9yO8=")</f>
        <v>#REF!</v>
      </c>
      <c r="IG1" t="e">
        <f>AND('District PaymentExpenses Form'!A9,"AAAAAGb9yPA=")</f>
        <v>#VALUE!</v>
      </c>
      <c r="IH1" t="e">
        <f>AND('District PaymentExpenses Form'!B9,"AAAAAGb9yPE=")</f>
        <v>#VALUE!</v>
      </c>
      <c r="II1" t="e">
        <f>AND('District PaymentExpenses Form'!C9,"AAAAAGb9yPI=")</f>
        <v>#VALUE!</v>
      </c>
      <c r="IJ1" t="e">
        <f>AND('District PaymentExpenses Form'!E9,"AAAAAGb9yPM=")</f>
        <v>#VALUE!</v>
      </c>
      <c r="IK1" t="e">
        <f>AND('District PaymentExpenses Form'!F9,"AAAAAGb9yPQ=")</f>
        <v>#VALUE!</v>
      </c>
      <c r="IL1" t="e">
        <f>AND('District PaymentExpenses Form'!G9,"AAAAAGb9yPU=")</f>
        <v>#VALUE!</v>
      </c>
      <c r="IM1" t="e">
        <f>AND('District PaymentExpenses Form'!H9,"AAAAAGb9yPY=")</f>
        <v>#VALUE!</v>
      </c>
      <c r="IN1" t="e">
        <f>AND('District PaymentExpenses Form'!I9,"AAAAAGb9yPc=")</f>
        <v>#VALUE!</v>
      </c>
      <c r="IO1" t="e">
        <f>AND('District PaymentExpenses Form'!J9,"AAAAAGb9yPg=")</f>
        <v>#VALUE!</v>
      </c>
      <c r="IP1" t="e">
        <f>AND('District PaymentExpenses Form'!L9,"AAAAAGb9yPk=")</f>
        <v>#VALUE!</v>
      </c>
      <c r="IQ1" t="e">
        <f>AND('District PaymentExpenses Form'!#REF!,"AAAAAGb9yPo=")</f>
        <v>#REF!</v>
      </c>
      <c r="IR1" t="e">
        <f>AND('District PaymentExpenses Form'!M9,"AAAAAGb9yPs=")</f>
        <v>#VALUE!</v>
      </c>
      <c r="IS1" t="e">
        <f>AND('District PaymentExpenses Form'!#REF!,"AAAAAGb9yPw=")</f>
        <v>#REF!</v>
      </c>
      <c r="IT1" t="e">
        <f>AND('District PaymentExpenses Form'!#REF!,"AAAAAGb9yP0=")</f>
        <v>#REF!</v>
      </c>
      <c r="IU1" t="e">
        <f>AND('District PaymentExpenses Form'!#REF!,"AAAAAGb9yP4=")</f>
        <v>#REF!</v>
      </c>
      <c r="IV1">
        <f>IF('District PaymentExpenses Form'!10:10,"AAAAAGb9yP8=",0)</f>
        <v>0</v>
      </c>
    </row>
    <row r="2" spans="1:256" x14ac:dyDescent="0.2">
      <c r="A2" t="e">
        <f>AND('District PaymentExpenses Form'!#REF!,"AAAAAF7/UwA=")</f>
        <v>#REF!</v>
      </c>
      <c r="B2" t="e">
        <f>AND('District PaymentExpenses Form'!A10,"AAAAAF7/UwE=")</f>
        <v>#VALUE!</v>
      </c>
      <c r="C2" t="e">
        <f>AND('District PaymentExpenses Form'!B10,"AAAAAF7/UwI=")</f>
        <v>#VALUE!</v>
      </c>
      <c r="D2" t="e">
        <f>AND('District PaymentExpenses Form'!#REF!,"AAAAAF7/UwM=")</f>
        <v>#REF!</v>
      </c>
      <c r="E2" t="e">
        <f>AND('District PaymentExpenses Form'!E10,"AAAAAF7/UwQ=")</f>
        <v>#VALUE!</v>
      </c>
      <c r="F2" t="e">
        <f>AND('District PaymentExpenses Form'!C10,"AAAAAF7/UwU=")</f>
        <v>#VALUE!</v>
      </c>
      <c r="G2" t="e">
        <f>AND('District PaymentExpenses Form'!G10,"AAAAAF7/UwY=")</f>
        <v>#VALUE!</v>
      </c>
      <c r="H2" t="e">
        <f>AND('District PaymentExpenses Form'!H10,"AAAAAF7/Uwc=")</f>
        <v>#VALUE!</v>
      </c>
      <c r="I2" t="e">
        <f>AND('District PaymentExpenses Form'!I10,"AAAAAF7/Uwg=")</f>
        <v>#VALUE!</v>
      </c>
      <c r="J2" t="e">
        <f>AND('District PaymentExpenses Form'!J10,"AAAAAF7/Uwk=")</f>
        <v>#VALUE!</v>
      </c>
      <c r="K2" t="e">
        <f>AND('District PaymentExpenses Form'!K10,"AAAAAF7/Uwo=")</f>
        <v>#VALUE!</v>
      </c>
      <c r="L2" t="e">
        <f>AND('District PaymentExpenses Form'!L10,"AAAAAF7/Uws=")</f>
        <v>#VALUE!</v>
      </c>
      <c r="M2" t="e">
        <f>AND('District PaymentExpenses Form'!M10,"AAAAAF7/Uww=")</f>
        <v>#VALUE!</v>
      </c>
      <c r="N2" t="e">
        <f>AND('District PaymentExpenses Form'!#REF!,"AAAAAF7/Uw0=")</f>
        <v>#REF!</v>
      </c>
      <c r="O2" t="e">
        <f>AND('District PaymentExpenses Form'!#REF!,"AAAAAF7/Uw4=")</f>
        <v>#REF!</v>
      </c>
      <c r="P2" t="e">
        <f>AND('District PaymentExpenses Form'!#REF!,"AAAAAF7/Uw8=")</f>
        <v>#REF!</v>
      </c>
      <c r="Q2" t="e">
        <f>IF('District PaymentExpenses Form'!#REF!,"AAAAAF7/UxA=",0)</f>
        <v>#REF!</v>
      </c>
      <c r="R2" t="e">
        <f>AND('District PaymentExpenses Form'!#REF!,"AAAAAF7/UxE=")</f>
        <v>#REF!</v>
      </c>
      <c r="S2" t="e">
        <f>AND('District PaymentExpenses Form'!#REF!,"AAAAAF7/UxI=")</f>
        <v>#REF!</v>
      </c>
      <c r="T2" t="e">
        <f>AND('District PaymentExpenses Form'!#REF!,"AAAAAF7/UxM=")</f>
        <v>#REF!</v>
      </c>
      <c r="U2" t="e">
        <f>AND('District PaymentExpenses Form'!#REF!,"AAAAAF7/UxQ=")</f>
        <v>#REF!</v>
      </c>
      <c r="V2" t="e">
        <f>AND('District PaymentExpenses Form'!#REF!,"AAAAAF7/UxU=")</f>
        <v>#REF!</v>
      </c>
      <c r="W2" t="e">
        <f>AND('District PaymentExpenses Form'!#REF!,"AAAAAF7/UxY=")</f>
        <v>#REF!</v>
      </c>
      <c r="X2" t="e">
        <f>AND('District PaymentExpenses Form'!#REF!,"AAAAAF7/Uxc=")</f>
        <v>#REF!</v>
      </c>
      <c r="Y2" t="e">
        <f>AND('District PaymentExpenses Form'!#REF!,"AAAAAF7/Uxg=")</f>
        <v>#REF!</v>
      </c>
      <c r="Z2" t="e">
        <f>AND('District PaymentExpenses Form'!#REF!,"AAAAAF7/Uxk=")</f>
        <v>#REF!</v>
      </c>
      <c r="AA2" t="e">
        <f>AND('District PaymentExpenses Form'!#REF!,"AAAAAF7/Uxo=")</f>
        <v>#REF!</v>
      </c>
      <c r="AB2" t="e">
        <f>AND('District PaymentExpenses Form'!#REF!,"AAAAAF7/Uxs=")</f>
        <v>#REF!</v>
      </c>
      <c r="AC2" t="e">
        <f>AND('District PaymentExpenses Form'!#REF!,"AAAAAF7/Uxw=")</f>
        <v>#REF!</v>
      </c>
      <c r="AD2" t="e">
        <f>AND('District PaymentExpenses Form'!#REF!,"AAAAAF7/Ux0=")</f>
        <v>#REF!</v>
      </c>
      <c r="AE2" t="e">
        <f>AND('District PaymentExpenses Form'!#REF!,"AAAAAF7/Ux4=")</f>
        <v>#REF!</v>
      </c>
      <c r="AF2" t="e">
        <f>AND('District PaymentExpenses Form'!#REF!,"AAAAAF7/Ux8=")</f>
        <v>#REF!</v>
      </c>
      <c r="AG2" t="e">
        <f>AND('District PaymentExpenses Form'!#REF!,"AAAAAF7/UyA=")</f>
        <v>#REF!</v>
      </c>
      <c r="AH2" t="e">
        <f>IF('District PaymentExpenses Form'!#REF!,"AAAAAF7/UyE=",0)</f>
        <v>#REF!</v>
      </c>
      <c r="AI2" t="e">
        <f>AND('District PaymentExpenses Form'!#REF!,"AAAAAF7/UyI=")</f>
        <v>#REF!</v>
      </c>
      <c r="AJ2" t="e">
        <f>AND('District PaymentExpenses Form'!#REF!,"AAAAAF7/UyM=")</f>
        <v>#REF!</v>
      </c>
      <c r="AK2" t="e">
        <f>AND('District PaymentExpenses Form'!#REF!,"AAAAAF7/UyQ=")</f>
        <v>#REF!</v>
      </c>
      <c r="AL2" t="e">
        <f>AND('District PaymentExpenses Form'!#REF!,"AAAAAF7/UyU=")</f>
        <v>#REF!</v>
      </c>
      <c r="AM2" t="e">
        <f>AND('District PaymentExpenses Form'!#REF!,"AAAAAF7/UyY=")</f>
        <v>#REF!</v>
      </c>
      <c r="AN2" t="e">
        <f>AND('District PaymentExpenses Form'!#REF!,"AAAAAF7/Uyc=")</f>
        <v>#REF!</v>
      </c>
      <c r="AO2" t="e">
        <f>AND('District PaymentExpenses Form'!#REF!,"AAAAAF7/Uyg=")</f>
        <v>#REF!</v>
      </c>
      <c r="AP2" t="e">
        <f>AND('District PaymentExpenses Form'!#REF!,"AAAAAF7/Uyk=")</f>
        <v>#REF!</v>
      </c>
      <c r="AQ2" t="e">
        <f>AND('District PaymentExpenses Form'!#REF!,"AAAAAF7/Uyo=")</f>
        <v>#REF!</v>
      </c>
      <c r="AR2" t="e">
        <f>AND('District PaymentExpenses Form'!#REF!,"AAAAAF7/Uys=")</f>
        <v>#REF!</v>
      </c>
      <c r="AS2" t="e">
        <f>AND('District PaymentExpenses Form'!#REF!,"AAAAAF7/Uyw=")</f>
        <v>#REF!</v>
      </c>
      <c r="AT2" t="e">
        <f>AND('District PaymentExpenses Form'!#REF!,"AAAAAF7/Uy0=")</f>
        <v>#REF!</v>
      </c>
      <c r="AU2" t="e">
        <f>AND('District PaymentExpenses Form'!#REF!,"AAAAAF7/Uy4=")</f>
        <v>#REF!</v>
      </c>
      <c r="AV2" t="e">
        <f>AND('District PaymentExpenses Form'!#REF!,"AAAAAF7/Uy8=")</f>
        <v>#REF!</v>
      </c>
      <c r="AW2" t="e">
        <f>AND('District PaymentExpenses Form'!#REF!,"AAAAAF7/UzA=")</f>
        <v>#REF!</v>
      </c>
      <c r="AX2" t="e">
        <f>AND('District PaymentExpenses Form'!#REF!,"AAAAAF7/UzE=")</f>
        <v>#REF!</v>
      </c>
      <c r="AY2" t="e">
        <f>IF('District PaymentExpenses Form'!#REF!,"AAAAAF7/UzI=",0)</f>
        <v>#REF!</v>
      </c>
      <c r="AZ2" t="e">
        <f>AND('District PaymentExpenses Form'!#REF!,"AAAAAF7/UzM=")</f>
        <v>#REF!</v>
      </c>
      <c r="BA2" t="e">
        <f>AND('District PaymentExpenses Form'!#REF!,"AAAAAF7/UzQ=")</f>
        <v>#REF!</v>
      </c>
      <c r="BB2" t="e">
        <f>AND('District PaymentExpenses Form'!#REF!,"AAAAAF7/UzU=")</f>
        <v>#REF!</v>
      </c>
      <c r="BC2" t="e">
        <f>AND('District PaymentExpenses Form'!#REF!,"AAAAAF7/UzY=")</f>
        <v>#REF!</v>
      </c>
      <c r="BD2" t="e">
        <f>AND('District PaymentExpenses Form'!#REF!,"AAAAAF7/Uzc=")</f>
        <v>#REF!</v>
      </c>
      <c r="BE2" t="e">
        <f>AND('District PaymentExpenses Form'!#REF!,"AAAAAF7/Uzg=")</f>
        <v>#REF!</v>
      </c>
      <c r="BF2" t="e">
        <f>AND('District PaymentExpenses Form'!#REF!,"AAAAAF7/Uzk=")</f>
        <v>#REF!</v>
      </c>
      <c r="BG2" t="e">
        <f>AND('District PaymentExpenses Form'!#REF!,"AAAAAF7/Uzo=")</f>
        <v>#REF!</v>
      </c>
      <c r="BH2" t="e">
        <f>AND('District PaymentExpenses Form'!#REF!,"AAAAAF7/Uzs=")</f>
        <v>#REF!</v>
      </c>
      <c r="BI2" t="e">
        <f>AND('District PaymentExpenses Form'!#REF!,"AAAAAF7/Uzw=")</f>
        <v>#REF!</v>
      </c>
      <c r="BJ2" t="e">
        <f>AND('District PaymentExpenses Form'!#REF!,"AAAAAF7/Uz0=")</f>
        <v>#REF!</v>
      </c>
      <c r="BK2" t="e">
        <f>AND('District PaymentExpenses Form'!#REF!,"AAAAAF7/Uz4=")</f>
        <v>#REF!</v>
      </c>
      <c r="BL2" t="e">
        <f>AND('District PaymentExpenses Form'!#REF!,"AAAAAF7/Uz8=")</f>
        <v>#REF!</v>
      </c>
      <c r="BM2" t="e">
        <f>AND('District PaymentExpenses Form'!#REF!,"AAAAAF7/U0A=")</f>
        <v>#REF!</v>
      </c>
      <c r="BN2" t="e">
        <f>AND('District PaymentExpenses Form'!#REF!,"AAAAAF7/U0E=")</f>
        <v>#REF!</v>
      </c>
      <c r="BO2" t="e">
        <f>AND('District PaymentExpenses Form'!#REF!,"AAAAAF7/U0I=")</f>
        <v>#REF!</v>
      </c>
      <c r="BP2" t="e">
        <f>IF('District PaymentExpenses Form'!#REF!,"AAAAAF7/U0M=",0)</f>
        <v>#REF!</v>
      </c>
      <c r="BQ2" t="e">
        <f>AND('District PaymentExpenses Form'!#REF!,"AAAAAF7/U0Q=")</f>
        <v>#REF!</v>
      </c>
      <c r="BR2" t="e">
        <f>AND('District PaymentExpenses Form'!#REF!,"AAAAAF7/U0U=")</f>
        <v>#REF!</v>
      </c>
      <c r="BS2" t="e">
        <f>AND('District PaymentExpenses Form'!#REF!,"AAAAAF7/U0Y=")</f>
        <v>#REF!</v>
      </c>
      <c r="BT2" t="e">
        <f>AND('District PaymentExpenses Form'!#REF!,"AAAAAF7/U0c=")</f>
        <v>#REF!</v>
      </c>
      <c r="BU2" t="e">
        <f>AND('District PaymentExpenses Form'!#REF!,"AAAAAF7/U0g=")</f>
        <v>#REF!</v>
      </c>
      <c r="BV2" t="e">
        <f>AND('District PaymentExpenses Form'!#REF!,"AAAAAF7/U0k=")</f>
        <v>#REF!</v>
      </c>
      <c r="BW2" t="e">
        <f>AND('District PaymentExpenses Form'!#REF!,"AAAAAF7/U0o=")</f>
        <v>#REF!</v>
      </c>
      <c r="BX2" t="e">
        <f>AND('District PaymentExpenses Form'!#REF!,"AAAAAF7/U0s=")</f>
        <v>#REF!</v>
      </c>
      <c r="BY2" t="e">
        <f>AND('District PaymentExpenses Form'!#REF!,"AAAAAF7/U0w=")</f>
        <v>#REF!</v>
      </c>
      <c r="BZ2" t="e">
        <f>AND('District PaymentExpenses Form'!#REF!,"AAAAAF7/U00=")</f>
        <v>#REF!</v>
      </c>
      <c r="CA2" t="e">
        <f>AND('District PaymentExpenses Form'!#REF!,"AAAAAF7/U04=")</f>
        <v>#REF!</v>
      </c>
      <c r="CB2" t="e">
        <f>AND('District PaymentExpenses Form'!#REF!,"AAAAAF7/U08=")</f>
        <v>#REF!</v>
      </c>
      <c r="CC2" t="e">
        <f>AND('District PaymentExpenses Form'!#REF!,"AAAAAF7/U1A=")</f>
        <v>#REF!</v>
      </c>
      <c r="CD2" t="e">
        <f>AND('District PaymentExpenses Form'!#REF!,"AAAAAF7/U1E=")</f>
        <v>#REF!</v>
      </c>
      <c r="CE2" t="e">
        <f>AND('District PaymentExpenses Form'!#REF!,"AAAAAF7/U1I=")</f>
        <v>#REF!</v>
      </c>
      <c r="CF2" t="e">
        <f>AND('District PaymentExpenses Form'!#REF!,"AAAAAF7/U1M=")</f>
        <v>#REF!</v>
      </c>
      <c r="CG2" t="e">
        <f>IF('District PaymentExpenses Form'!#REF!,"AAAAAF7/U1Q=",0)</f>
        <v>#REF!</v>
      </c>
      <c r="CH2" t="e">
        <f>AND('District PaymentExpenses Form'!#REF!,"AAAAAF7/U1U=")</f>
        <v>#REF!</v>
      </c>
      <c r="CI2" t="e">
        <f>AND('District PaymentExpenses Form'!#REF!,"AAAAAF7/U1Y=")</f>
        <v>#REF!</v>
      </c>
      <c r="CJ2" t="e">
        <f>AND('District PaymentExpenses Form'!#REF!,"AAAAAF7/U1c=")</f>
        <v>#REF!</v>
      </c>
      <c r="CK2" t="e">
        <f>AND('District PaymentExpenses Form'!#REF!,"AAAAAF7/U1g=")</f>
        <v>#REF!</v>
      </c>
      <c r="CL2" t="e">
        <f>AND('District PaymentExpenses Form'!#REF!,"AAAAAF7/U1k=")</f>
        <v>#REF!</v>
      </c>
      <c r="CM2" t="e">
        <f>AND('District PaymentExpenses Form'!#REF!,"AAAAAF7/U1o=")</f>
        <v>#REF!</v>
      </c>
      <c r="CN2" t="e">
        <f>AND('District PaymentExpenses Form'!#REF!,"AAAAAF7/U1s=")</f>
        <v>#REF!</v>
      </c>
      <c r="CO2" t="e">
        <f>AND('District PaymentExpenses Form'!#REF!,"AAAAAF7/U1w=")</f>
        <v>#REF!</v>
      </c>
      <c r="CP2" t="e">
        <f>AND('District PaymentExpenses Form'!#REF!,"AAAAAF7/U10=")</f>
        <v>#REF!</v>
      </c>
      <c r="CQ2" t="e">
        <f>AND('District PaymentExpenses Form'!#REF!,"AAAAAF7/U14=")</f>
        <v>#REF!</v>
      </c>
      <c r="CR2" t="e">
        <f>AND('District PaymentExpenses Form'!#REF!,"AAAAAF7/U18=")</f>
        <v>#REF!</v>
      </c>
      <c r="CS2" t="e">
        <f>AND('District PaymentExpenses Form'!#REF!,"AAAAAF7/U2A=")</f>
        <v>#REF!</v>
      </c>
      <c r="CT2" t="e">
        <f>AND('District PaymentExpenses Form'!#REF!,"AAAAAF7/U2E=")</f>
        <v>#REF!</v>
      </c>
      <c r="CU2" t="e">
        <f>AND('District PaymentExpenses Form'!#REF!,"AAAAAF7/U2I=")</f>
        <v>#REF!</v>
      </c>
      <c r="CV2" t="e">
        <f>AND('District PaymentExpenses Form'!#REF!,"AAAAAF7/U2M=")</f>
        <v>#REF!</v>
      </c>
      <c r="CW2" t="e">
        <f>AND('District PaymentExpenses Form'!#REF!,"AAAAAF7/U2Q=")</f>
        <v>#REF!</v>
      </c>
      <c r="CX2" t="e">
        <f>IF('District PaymentExpenses Form'!#REF!,"AAAAAF7/U2U=",0)</f>
        <v>#REF!</v>
      </c>
      <c r="CY2" t="e">
        <f>AND('District PaymentExpenses Form'!#REF!,"AAAAAF7/U2Y=")</f>
        <v>#REF!</v>
      </c>
      <c r="CZ2" t="e">
        <f>AND('District PaymentExpenses Form'!#REF!,"AAAAAF7/U2c=")</f>
        <v>#REF!</v>
      </c>
      <c r="DA2" t="e">
        <f>AND('District PaymentExpenses Form'!#REF!,"AAAAAF7/U2g=")</f>
        <v>#REF!</v>
      </c>
      <c r="DB2" t="e">
        <f>AND('District PaymentExpenses Form'!#REF!,"AAAAAF7/U2k=")</f>
        <v>#REF!</v>
      </c>
      <c r="DC2" t="e">
        <f>AND('District PaymentExpenses Form'!#REF!,"AAAAAF7/U2o=")</f>
        <v>#REF!</v>
      </c>
      <c r="DD2" t="e">
        <f>AND('District PaymentExpenses Form'!#REF!,"AAAAAF7/U2s=")</f>
        <v>#REF!</v>
      </c>
      <c r="DE2" t="e">
        <f>AND('District PaymentExpenses Form'!#REF!,"AAAAAF7/U2w=")</f>
        <v>#REF!</v>
      </c>
      <c r="DF2" t="e">
        <f>AND('District PaymentExpenses Form'!#REF!,"AAAAAF7/U20=")</f>
        <v>#REF!</v>
      </c>
      <c r="DG2" t="e">
        <f>AND('District PaymentExpenses Form'!#REF!,"AAAAAF7/U24=")</f>
        <v>#REF!</v>
      </c>
      <c r="DH2" t="e">
        <f>AND('District PaymentExpenses Form'!#REF!,"AAAAAF7/U28=")</f>
        <v>#REF!</v>
      </c>
      <c r="DI2" t="e">
        <f>AND('District PaymentExpenses Form'!#REF!,"AAAAAF7/U3A=")</f>
        <v>#REF!</v>
      </c>
      <c r="DJ2" t="e">
        <f>AND('District PaymentExpenses Form'!#REF!,"AAAAAF7/U3E=")</f>
        <v>#REF!</v>
      </c>
      <c r="DK2" t="e">
        <f>AND('District PaymentExpenses Form'!#REF!,"AAAAAF7/U3I=")</f>
        <v>#REF!</v>
      </c>
      <c r="DL2" t="e">
        <f>AND('District PaymentExpenses Form'!#REF!,"AAAAAF7/U3M=")</f>
        <v>#REF!</v>
      </c>
      <c r="DM2" t="e">
        <f>AND('District PaymentExpenses Form'!#REF!,"AAAAAF7/U3Q=")</f>
        <v>#REF!</v>
      </c>
      <c r="DN2" t="e">
        <f>AND('District PaymentExpenses Form'!#REF!,"AAAAAF7/U3U=")</f>
        <v>#REF!</v>
      </c>
      <c r="DO2" t="e">
        <f>IF('District PaymentExpenses Form'!#REF!,"AAAAAF7/U3Y=",0)</f>
        <v>#REF!</v>
      </c>
      <c r="DP2" t="e">
        <f>AND('District PaymentExpenses Form'!#REF!,"AAAAAF7/U3c=")</f>
        <v>#REF!</v>
      </c>
      <c r="DQ2" t="e">
        <f>AND('District PaymentExpenses Form'!#REF!,"AAAAAF7/U3g=")</f>
        <v>#REF!</v>
      </c>
      <c r="DR2" t="e">
        <f>AND('District PaymentExpenses Form'!#REF!,"AAAAAF7/U3k=")</f>
        <v>#REF!</v>
      </c>
      <c r="DS2" t="e">
        <f>AND('District PaymentExpenses Form'!#REF!,"AAAAAF7/U3o=")</f>
        <v>#REF!</v>
      </c>
      <c r="DT2" t="e">
        <f>AND('District PaymentExpenses Form'!#REF!,"AAAAAF7/U3s=")</f>
        <v>#REF!</v>
      </c>
      <c r="DU2" t="e">
        <f>AND('District PaymentExpenses Form'!#REF!,"AAAAAF7/U3w=")</f>
        <v>#REF!</v>
      </c>
      <c r="DV2" t="e">
        <f>AND('District PaymentExpenses Form'!#REF!,"AAAAAF7/U30=")</f>
        <v>#REF!</v>
      </c>
      <c r="DW2" t="e">
        <f>AND('District PaymentExpenses Form'!#REF!,"AAAAAF7/U34=")</f>
        <v>#REF!</v>
      </c>
      <c r="DX2" t="e">
        <f>AND('District PaymentExpenses Form'!#REF!,"AAAAAF7/U38=")</f>
        <v>#REF!</v>
      </c>
      <c r="DY2" t="e">
        <f>AND('District PaymentExpenses Form'!#REF!,"AAAAAF7/U4A=")</f>
        <v>#REF!</v>
      </c>
      <c r="DZ2" t="e">
        <f>AND('District PaymentExpenses Form'!#REF!,"AAAAAF7/U4E=")</f>
        <v>#REF!</v>
      </c>
      <c r="EA2" t="e">
        <f>AND('District PaymentExpenses Form'!#REF!,"AAAAAF7/U4I=")</f>
        <v>#REF!</v>
      </c>
      <c r="EB2" t="e">
        <f>AND('District PaymentExpenses Form'!#REF!,"AAAAAF7/U4M=")</f>
        <v>#REF!</v>
      </c>
      <c r="EC2" t="e">
        <f>AND('District PaymentExpenses Form'!#REF!,"AAAAAF7/U4Q=")</f>
        <v>#REF!</v>
      </c>
      <c r="ED2" t="e">
        <f>AND('District PaymentExpenses Form'!#REF!,"AAAAAF7/U4U=")</f>
        <v>#REF!</v>
      </c>
      <c r="EE2" t="e">
        <f>AND('District PaymentExpenses Form'!#REF!,"AAAAAF7/U4Y=")</f>
        <v>#REF!</v>
      </c>
      <c r="EF2">
        <f>IF('District PaymentExpenses Form'!22:22,"AAAAAF7/U4c=",0)</f>
        <v>0</v>
      </c>
      <c r="EG2" t="e">
        <f>AND('District PaymentExpenses Form'!#REF!,"AAAAAF7/U4g=")</f>
        <v>#REF!</v>
      </c>
      <c r="EH2" t="e">
        <f>AND('District PaymentExpenses Form'!A22,"AAAAAF7/U4k=")</f>
        <v>#VALUE!</v>
      </c>
      <c r="EI2" t="e">
        <f>AND('District PaymentExpenses Form'!B22,"AAAAAF7/U4o=")</f>
        <v>#VALUE!</v>
      </c>
      <c r="EJ2" t="e">
        <f>AND('District PaymentExpenses Form'!C22,"AAAAAF7/U4s=")</f>
        <v>#VALUE!</v>
      </c>
      <c r="EK2" t="e">
        <f>AND('District PaymentExpenses Form'!E22,"AAAAAF7/U4w=")</f>
        <v>#VALUE!</v>
      </c>
      <c r="EL2" t="e">
        <f>AND('District PaymentExpenses Form'!F22,"AAAAAF7/U40=")</f>
        <v>#VALUE!</v>
      </c>
      <c r="EM2" t="e">
        <f>AND('District PaymentExpenses Form'!G22,"AAAAAF7/U44=")</f>
        <v>#VALUE!</v>
      </c>
      <c r="EN2" t="e">
        <f>AND('District PaymentExpenses Form'!H22,"AAAAAF7/U48=")</f>
        <v>#VALUE!</v>
      </c>
      <c r="EO2" t="e">
        <f>AND('District PaymentExpenses Form'!I22,"AAAAAF7/U5A=")</f>
        <v>#VALUE!</v>
      </c>
      <c r="EP2" t="e">
        <f>AND('District PaymentExpenses Form'!J22,"AAAAAF7/U5E=")</f>
        <v>#VALUE!</v>
      </c>
      <c r="EQ2" t="e">
        <f>AND('District PaymentExpenses Form'!K22,"AAAAAF7/U5I=")</f>
        <v>#VALUE!</v>
      </c>
      <c r="ER2" t="e">
        <f>AND('District PaymentExpenses Form'!L22,"AAAAAF7/U5M=")</f>
        <v>#VALUE!</v>
      </c>
      <c r="ES2" t="e">
        <f>AND('District PaymentExpenses Form'!M22,"AAAAAF7/U5Q=")</f>
        <v>#VALUE!</v>
      </c>
      <c r="ET2" t="e">
        <f>AND('District PaymentExpenses Form'!#REF!,"AAAAAF7/U5U=")</f>
        <v>#REF!</v>
      </c>
      <c r="EU2" t="e">
        <f>AND('District PaymentExpenses Form'!#REF!,"AAAAAF7/U5Y=")</f>
        <v>#REF!</v>
      </c>
      <c r="EV2" t="e">
        <f>AND('District PaymentExpenses Form'!#REF!,"AAAAAF7/U5c=")</f>
        <v>#REF!</v>
      </c>
      <c r="EW2">
        <f>IF('District PaymentExpenses Form'!23:23,"AAAAAF7/U5g=",0)</f>
        <v>0</v>
      </c>
      <c r="EX2" t="e">
        <f>AND('District PaymentExpenses Form'!#REF!,"AAAAAF7/U5k=")</f>
        <v>#REF!</v>
      </c>
      <c r="EY2" t="e">
        <f>AND('District PaymentExpenses Form'!A23,"AAAAAF7/U5o=")</f>
        <v>#VALUE!</v>
      </c>
      <c r="EZ2" t="e">
        <f>AND('District PaymentExpenses Form'!B23,"AAAAAF7/U5s=")</f>
        <v>#VALUE!</v>
      </c>
      <c r="FA2" t="e">
        <f>AND('District PaymentExpenses Form'!C23,"AAAAAF7/U5w=")</f>
        <v>#VALUE!</v>
      </c>
      <c r="FB2" t="e">
        <f>AND('District PaymentExpenses Form'!E23,"AAAAAF7/U50=")</f>
        <v>#VALUE!</v>
      </c>
      <c r="FC2" t="e">
        <f>AND('District PaymentExpenses Form'!F23,"AAAAAF7/U54=")</f>
        <v>#VALUE!</v>
      </c>
      <c r="FD2" t="e">
        <f>AND('District PaymentExpenses Form'!G23,"AAAAAF7/U58=")</f>
        <v>#VALUE!</v>
      </c>
      <c r="FE2" t="e">
        <f>AND('District PaymentExpenses Form'!H23,"AAAAAF7/U6A=")</f>
        <v>#VALUE!</v>
      </c>
      <c r="FF2" t="e">
        <f>AND('District PaymentExpenses Form'!I23,"AAAAAF7/U6E=")</f>
        <v>#VALUE!</v>
      </c>
      <c r="FG2" t="e">
        <f>AND('District PaymentExpenses Form'!J23,"AAAAAF7/U6I=")</f>
        <v>#VALUE!</v>
      </c>
      <c r="FH2" t="e">
        <f>AND('District PaymentExpenses Form'!K23,"AAAAAF7/U6M=")</f>
        <v>#VALUE!</v>
      </c>
      <c r="FI2" t="e">
        <f>AND('District PaymentExpenses Form'!L23,"AAAAAF7/U6Q=")</f>
        <v>#VALUE!</v>
      </c>
      <c r="FJ2" t="e">
        <f>AND('District PaymentExpenses Form'!M23,"AAAAAF7/U6U=")</f>
        <v>#VALUE!</v>
      </c>
      <c r="FK2" t="e">
        <f>AND('District PaymentExpenses Form'!#REF!,"AAAAAF7/U6Y=")</f>
        <v>#REF!</v>
      </c>
      <c r="FL2" t="e">
        <f>AND('District PaymentExpenses Form'!#REF!,"AAAAAF7/U6c=")</f>
        <v>#REF!</v>
      </c>
      <c r="FM2" t="e">
        <f>AND('District PaymentExpenses Form'!#REF!,"AAAAAF7/U6g=")</f>
        <v>#REF!</v>
      </c>
      <c r="FN2">
        <f>IF('District PaymentExpenses Form'!24:24,"AAAAAF7/U6k=",0)</f>
        <v>0</v>
      </c>
      <c r="FO2" t="e">
        <f>AND('District PaymentExpenses Form'!#REF!,"AAAAAF7/U6o=")</f>
        <v>#REF!</v>
      </c>
      <c r="FP2" t="e">
        <f>AND('District PaymentExpenses Form'!A24,"AAAAAF7/U6s=")</f>
        <v>#VALUE!</v>
      </c>
      <c r="FQ2" t="e">
        <f>AND('District PaymentExpenses Form'!B24,"AAAAAF7/U6w=")</f>
        <v>#VALUE!</v>
      </c>
      <c r="FR2" t="e">
        <f>AND('District PaymentExpenses Form'!C24,"AAAAAF7/U60=")</f>
        <v>#VALUE!</v>
      </c>
      <c r="FS2" t="e">
        <f>AND('District PaymentExpenses Form'!E24,"AAAAAF7/U64=")</f>
        <v>#VALUE!</v>
      </c>
      <c r="FT2" t="e">
        <f>AND('District PaymentExpenses Form'!F24,"AAAAAF7/U68=")</f>
        <v>#VALUE!</v>
      </c>
      <c r="FU2" t="e">
        <f>AND('District PaymentExpenses Form'!G24,"AAAAAF7/U7A=")</f>
        <v>#VALUE!</v>
      </c>
      <c r="FV2" t="e">
        <f>AND('District PaymentExpenses Form'!H24,"AAAAAF7/U7E=")</f>
        <v>#VALUE!</v>
      </c>
      <c r="FW2" t="e">
        <f>AND('District PaymentExpenses Form'!I24,"AAAAAF7/U7I=")</f>
        <v>#VALUE!</v>
      </c>
      <c r="FX2" t="e">
        <f>AND('District PaymentExpenses Form'!J24,"AAAAAF7/U7M=")</f>
        <v>#VALUE!</v>
      </c>
      <c r="FY2" t="e">
        <f>AND('District PaymentExpenses Form'!K24,"AAAAAF7/U7Q=")</f>
        <v>#VALUE!</v>
      </c>
      <c r="FZ2" t="e">
        <f>AND('District PaymentExpenses Form'!L24,"AAAAAF7/U7U=")</f>
        <v>#VALUE!</v>
      </c>
      <c r="GA2" t="e">
        <f>AND('District PaymentExpenses Form'!M24,"AAAAAF7/U7Y=")</f>
        <v>#VALUE!</v>
      </c>
      <c r="GB2" t="e">
        <f>AND('District PaymentExpenses Form'!#REF!,"AAAAAF7/U7c=")</f>
        <v>#REF!</v>
      </c>
      <c r="GC2" t="e">
        <f>AND('District PaymentExpenses Form'!#REF!,"AAAAAF7/U7g=")</f>
        <v>#REF!</v>
      </c>
      <c r="GD2" t="e">
        <f>AND('District PaymentExpenses Form'!#REF!,"AAAAAF7/U7k=")</f>
        <v>#REF!</v>
      </c>
      <c r="GE2">
        <f>IF('District PaymentExpenses Form'!25:25,"AAAAAF7/U7o=",0)</f>
        <v>0</v>
      </c>
      <c r="GF2" t="e">
        <f>AND('District PaymentExpenses Form'!#REF!,"AAAAAF7/U7s=")</f>
        <v>#REF!</v>
      </c>
      <c r="GG2" t="e">
        <f>AND('District PaymentExpenses Form'!A25,"AAAAAF7/U7w=")</f>
        <v>#VALUE!</v>
      </c>
      <c r="GH2" t="e">
        <f>AND('District PaymentExpenses Form'!B25,"AAAAAF7/U70=")</f>
        <v>#VALUE!</v>
      </c>
      <c r="GI2" t="e">
        <f>AND('District PaymentExpenses Form'!C25,"AAAAAF7/U74=")</f>
        <v>#VALUE!</v>
      </c>
      <c r="GJ2" t="e">
        <f>AND('District PaymentExpenses Form'!E25,"AAAAAF7/U78=")</f>
        <v>#VALUE!</v>
      </c>
      <c r="GK2" t="e">
        <f>AND('District PaymentExpenses Form'!F25,"AAAAAF7/U8A=")</f>
        <v>#VALUE!</v>
      </c>
      <c r="GL2" t="e">
        <f>AND('District PaymentExpenses Form'!G25,"AAAAAF7/U8E=")</f>
        <v>#VALUE!</v>
      </c>
      <c r="GM2" t="e">
        <f>AND('District PaymentExpenses Form'!H25,"AAAAAF7/U8I=")</f>
        <v>#VALUE!</v>
      </c>
      <c r="GN2" t="e">
        <f>AND('District PaymentExpenses Form'!I25,"AAAAAF7/U8M=")</f>
        <v>#VALUE!</v>
      </c>
      <c r="GO2" t="e">
        <f>AND('District PaymentExpenses Form'!J25,"AAAAAF7/U8Q=")</f>
        <v>#VALUE!</v>
      </c>
      <c r="GP2" t="e">
        <f>AND('District PaymentExpenses Form'!K25,"AAAAAF7/U8U=")</f>
        <v>#VALUE!</v>
      </c>
      <c r="GQ2" t="e">
        <f>AND('District PaymentExpenses Form'!L25,"AAAAAF7/U8Y=")</f>
        <v>#VALUE!</v>
      </c>
      <c r="GR2" t="e">
        <f>AND('District PaymentExpenses Form'!M25,"AAAAAF7/U8c=")</f>
        <v>#VALUE!</v>
      </c>
      <c r="GS2" t="e">
        <f>AND('District PaymentExpenses Form'!#REF!,"AAAAAF7/U8g=")</f>
        <v>#REF!</v>
      </c>
      <c r="GT2" t="e">
        <f>AND('District PaymentExpenses Form'!#REF!,"AAAAAF7/U8k=")</f>
        <v>#REF!</v>
      </c>
      <c r="GU2" t="e">
        <f>AND('District PaymentExpenses Form'!#REF!,"AAAAAF7/U8o=")</f>
        <v>#REF!</v>
      </c>
      <c r="GV2">
        <f>IF('District PaymentExpenses Form'!26:26,"AAAAAF7/U8s=",0)</f>
        <v>0</v>
      </c>
      <c r="GW2" t="e">
        <f>AND('District PaymentExpenses Form'!#REF!,"AAAAAF7/U8w=")</f>
        <v>#REF!</v>
      </c>
      <c r="GX2" t="e">
        <f>AND('District PaymentExpenses Form'!A26,"AAAAAF7/U80=")</f>
        <v>#VALUE!</v>
      </c>
      <c r="GY2" t="e">
        <f>AND('District PaymentExpenses Form'!B26,"AAAAAF7/U84=")</f>
        <v>#VALUE!</v>
      </c>
      <c r="GZ2" t="e">
        <f>AND('District PaymentExpenses Form'!C26,"AAAAAF7/U88=")</f>
        <v>#VALUE!</v>
      </c>
      <c r="HA2" t="e">
        <f>AND('District PaymentExpenses Form'!E26,"AAAAAF7/U9A=")</f>
        <v>#VALUE!</v>
      </c>
      <c r="HB2" t="e">
        <f>AND('District PaymentExpenses Form'!F26,"AAAAAF7/U9E=")</f>
        <v>#VALUE!</v>
      </c>
      <c r="HC2" t="e">
        <f>AND('District PaymentExpenses Form'!G26,"AAAAAF7/U9I=")</f>
        <v>#VALUE!</v>
      </c>
      <c r="HD2" t="e">
        <f>AND('District PaymentExpenses Form'!H26,"AAAAAF7/U9M=")</f>
        <v>#VALUE!</v>
      </c>
      <c r="HE2" t="e">
        <f>AND('District PaymentExpenses Form'!I26,"AAAAAF7/U9Q=")</f>
        <v>#VALUE!</v>
      </c>
      <c r="HF2" t="e">
        <f>AND('District PaymentExpenses Form'!J26,"AAAAAF7/U9U=")</f>
        <v>#VALUE!</v>
      </c>
      <c r="HG2" t="e">
        <f>AND('District PaymentExpenses Form'!K26,"AAAAAF7/U9Y=")</f>
        <v>#VALUE!</v>
      </c>
      <c r="HH2" t="e">
        <f>AND('District PaymentExpenses Form'!L26,"AAAAAF7/U9c=")</f>
        <v>#VALUE!</v>
      </c>
      <c r="HI2" t="e">
        <f>AND('District PaymentExpenses Form'!M26,"AAAAAF7/U9g=")</f>
        <v>#VALUE!</v>
      </c>
      <c r="HJ2" t="e">
        <f>AND('District PaymentExpenses Form'!#REF!,"AAAAAF7/U9k=")</f>
        <v>#REF!</v>
      </c>
      <c r="HK2" t="e">
        <f>AND('District PaymentExpenses Form'!#REF!,"AAAAAF7/U9o=")</f>
        <v>#REF!</v>
      </c>
      <c r="HL2" t="e">
        <f>AND('District PaymentExpenses Form'!#REF!,"AAAAAF7/U9s=")</f>
        <v>#REF!</v>
      </c>
      <c r="HM2">
        <f>IF('District PaymentExpenses Form'!27:27,"AAAAAF7/U9w=",0)</f>
        <v>0</v>
      </c>
      <c r="HN2" t="e">
        <f>AND('District PaymentExpenses Form'!#REF!,"AAAAAF7/U90=")</f>
        <v>#REF!</v>
      </c>
      <c r="HO2" t="e">
        <f>AND('District PaymentExpenses Form'!A27,"AAAAAF7/U94=")</f>
        <v>#VALUE!</v>
      </c>
      <c r="HP2" t="e">
        <f>AND('District PaymentExpenses Form'!B27,"AAAAAF7/U98=")</f>
        <v>#VALUE!</v>
      </c>
      <c r="HQ2" t="e">
        <f>AND('District PaymentExpenses Form'!C27,"AAAAAF7/U+A=")</f>
        <v>#VALUE!</v>
      </c>
      <c r="HR2" t="e">
        <f>AND('District PaymentExpenses Form'!E27,"AAAAAF7/U+E=")</f>
        <v>#VALUE!</v>
      </c>
      <c r="HS2" t="e">
        <f>AND('District PaymentExpenses Form'!F27,"AAAAAF7/U+I=")</f>
        <v>#VALUE!</v>
      </c>
      <c r="HT2" t="e">
        <f>AND('District PaymentExpenses Form'!G27,"AAAAAF7/U+M=")</f>
        <v>#VALUE!</v>
      </c>
      <c r="HU2" t="e">
        <f>AND('District PaymentExpenses Form'!H27,"AAAAAF7/U+Q=")</f>
        <v>#VALUE!</v>
      </c>
      <c r="HV2" t="e">
        <f>AND('District PaymentExpenses Form'!I27,"AAAAAF7/U+U=")</f>
        <v>#VALUE!</v>
      </c>
      <c r="HW2" t="e">
        <f>AND('District PaymentExpenses Form'!J27,"AAAAAF7/U+Y=")</f>
        <v>#VALUE!</v>
      </c>
      <c r="HX2" t="e">
        <f>AND('District PaymentExpenses Form'!K27,"AAAAAF7/U+c=")</f>
        <v>#VALUE!</v>
      </c>
      <c r="HY2" t="e">
        <f>AND('District PaymentExpenses Form'!L27,"AAAAAF7/U+g=")</f>
        <v>#VALUE!</v>
      </c>
      <c r="HZ2" t="e">
        <f>AND('District PaymentExpenses Form'!M27,"AAAAAF7/U+k=")</f>
        <v>#VALUE!</v>
      </c>
      <c r="IA2" t="e">
        <f>AND('District PaymentExpenses Form'!#REF!,"AAAAAF7/U+o=")</f>
        <v>#REF!</v>
      </c>
      <c r="IB2" t="e">
        <f>AND('District PaymentExpenses Form'!#REF!,"AAAAAF7/U+s=")</f>
        <v>#REF!</v>
      </c>
      <c r="IC2" t="e">
        <f>AND('District PaymentExpenses Form'!#REF!,"AAAAAF7/U+w=")</f>
        <v>#REF!</v>
      </c>
      <c r="ID2">
        <f>IF('District PaymentExpenses Form'!28:28,"AAAAAF7/U+0=",0)</f>
        <v>0</v>
      </c>
      <c r="IE2" t="e">
        <f>AND('District PaymentExpenses Form'!#REF!,"AAAAAF7/U+4=")</f>
        <v>#REF!</v>
      </c>
      <c r="IF2" t="e">
        <f>AND('District PaymentExpenses Form'!A28,"AAAAAF7/U+8=")</f>
        <v>#VALUE!</v>
      </c>
      <c r="IG2" t="e">
        <f>AND('District PaymentExpenses Form'!B28,"AAAAAF7/U/A=")</f>
        <v>#VALUE!</v>
      </c>
      <c r="IH2" t="e">
        <f>AND('District PaymentExpenses Form'!C28,"AAAAAF7/U/E=")</f>
        <v>#VALUE!</v>
      </c>
      <c r="II2" t="e">
        <f>AND('District PaymentExpenses Form'!E28,"AAAAAF7/U/I=")</f>
        <v>#VALUE!</v>
      </c>
      <c r="IJ2" t="e">
        <f>AND('District PaymentExpenses Form'!F28,"AAAAAF7/U/M=")</f>
        <v>#VALUE!</v>
      </c>
      <c r="IK2" t="e">
        <f>AND('District PaymentExpenses Form'!G28,"AAAAAF7/U/Q=")</f>
        <v>#VALUE!</v>
      </c>
      <c r="IL2" t="e">
        <f>AND('District PaymentExpenses Form'!H28,"AAAAAF7/U/U=")</f>
        <v>#VALUE!</v>
      </c>
      <c r="IM2" t="e">
        <f>AND('District PaymentExpenses Form'!I28,"AAAAAF7/U/Y=")</f>
        <v>#VALUE!</v>
      </c>
      <c r="IN2" t="e">
        <f>AND('District PaymentExpenses Form'!J28,"AAAAAF7/U/c=")</f>
        <v>#VALUE!</v>
      </c>
      <c r="IO2" t="e">
        <f>AND('District PaymentExpenses Form'!K28,"AAAAAF7/U/g=")</f>
        <v>#VALUE!</v>
      </c>
      <c r="IP2" t="e">
        <f>AND('District PaymentExpenses Form'!L28,"AAAAAF7/U/k=")</f>
        <v>#VALUE!</v>
      </c>
      <c r="IQ2" t="e">
        <f>AND('District PaymentExpenses Form'!M28,"AAAAAF7/U/o=")</f>
        <v>#VALUE!</v>
      </c>
      <c r="IR2" t="e">
        <f>AND('District PaymentExpenses Form'!#REF!,"AAAAAF7/U/s=")</f>
        <v>#REF!</v>
      </c>
      <c r="IS2" t="e">
        <f>AND('District PaymentExpenses Form'!#REF!,"AAAAAF7/U/w=")</f>
        <v>#REF!</v>
      </c>
      <c r="IT2" t="e">
        <f>AND('District PaymentExpenses Form'!#REF!,"AAAAAF7/U/0=")</f>
        <v>#REF!</v>
      </c>
      <c r="IU2">
        <f>IF('District PaymentExpenses Form'!29:29,"AAAAAF7/U/4=",0)</f>
        <v>0</v>
      </c>
      <c r="IV2" t="e">
        <f>AND('District PaymentExpenses Form'!#REF!,"AAAAAF7/U/8=")</f>
        <v>#REF!</v>
      </c>
    </row>
    <row r="3" spans="1:256" x14ac:dyDescent="0.2">
      <c r="A3" t="e">
        <f>AND('District PaymentExpenses Form'!A29,"AAAAAH+NxAA=")</f>
        <v>#VALUE!</v>
      </c>
      <c r="B3" t="e">
        <f>AND('District PaymentExpenses Form'!B29,"AAAAAH+NxAE=")</f>
        <v>#VALUE!</v>
      </c>
      <c r="C3" t="e">
        <f>AND('District PaymentExpenses Form'!C29,"AAAAAH+NxAI=")</f>
        <v>#VALUE!</v>
      </c>
      <c r="D3" t="e">
        <f>AND('District PaymentExpenses Form'!E29,"AAAAAH+NxAM=")</f>
        <v>#VALUE!</v>
      </c>
      <c r="E3" t="e">
        <f>AND('District PaymentExpenses Form'!F29,"AAAAAH+NxAQ=")</f>
        <v>#VALUE!</v>
      </c>
      <c r="F3" t="e">
        <f>AND('District PaymentExpenses Form'!G29,"AAAAAH+NxAU=")</f>
        <v>#VALUE!</v>
      </c>
      <c r="G3" t="e">
        <f>AND('District PaymentExpenses Form'!H29,"AAAAAH+NxAY=")</f>
        <v>#VALUE!</v>
      </c>
      <c r="H3" t="e">
        <f>AND('District PaymentExpenses Form'!I29,"AAAAAH+NxAc=")</f>
        <v>#VALUE!</v>
      </c>
      <c r="I3" t="e">
        <f>AND('District PaymentExpenses Form'!J29,"AAAAAH+NxAg=")</f>
        <v>#VALUE!</v>
      </c>
      <c r="J3" t="e">
        <f>AND('District PaymentExpenses Form'!K29,"AAAAAH+NxAk=")</f>
        <v>#VALUE!</v>
      </c>
      <c r="K3" t="e">
        <f>AND('District PaymentExpenses Form'!L29,"AAAAAH+NxAo=")</f>
        <v>#VALUE!</v>
      </c>
      <c r="L3" t="e">
        <f>AND('District PaymentExpenses Form'!M29,"AAAAAH+NxAs=")</f>
        <v>#VALUE!</v>
      </c>
      <c r="M3" t="e">
        <f>AND('District PaymentExpenses Form'!#REF!,"AAAAAH+NxAw=")</f>
        <v>#REF!</v>
      </c>
      <c r="N3" t="e">
        <f>AND('District PaymentExpenses Form'!#REF!,"AAAAAH+NxA0=")</f>
        <v>#REF!</v>
      </c>
      <c r="O3" t="e">
        <f>AND('District PaymentExpenses Form'!#REF!,"AAAAAH+NxA4=")</f>
        <v>#REF!</v>
      </c>
      <c r="P3">
        <f>IF('District PaymentExpenses Form'!30:30,"AAAAAH+NxA8=",0)</f>
        <v>0</v>
      </c>
      <c r="Q3" t="e">
        <f>AND('District PaymentExpenses Form'!#REF!,"AAAAAH+NxBA=")</f>
        <v>#REF!</v>
      </c>
      <c r="R3" t="e">
        <f>AND('District PaymentExpenses Form'!A30,"AAAAAH+NxBE=")</f>
        <v>#VALUE!</v>
      </c>
      <c r="S3" t="e">
        <f>AND('District PaymentExpenses Form'!B30,"AAAAAH+NxBI=")</f>
        <v>#VALUE!</v>
      </c>
      <c r="T3" t="e">
        <f>AND('District PaymentExpenses Form'!C30,"AAAAAH+NxBM=")</f>
        <v>#VALUE!</v>
      </c>
      <c r="U3" t="e">
        <f>AND('District PaymentExpenses Form'!E30,"AAAAAH+NxBQ=")</f>
        <v>#VALUE!</v>
      </c>
      <c r="V3" t="e">
        <f>AND('District PaymentExpenses Form'!F30,"AAAAAH+NxBU=")</f>
        <v>#VALUE!</v>
      </c>
      <c r="W3" t="e">
        <f>AND('District PaymentExpenses Form'!G30,"AAAAAH+NxBY=")</f>
        <v>#VALUE!</v>
      </c>
      <c r="X3" t="e">
        <f>AND('District PaymentExpenses Form'!H30,"AAAAAH+NxBc=")</f>
        <v>#VALUE!</v>
      </c>
      <c r="Y3" t="e">
        <f>AND('District PaymentExpenses Form'!I30,"AAAAAH+NxBg=")</f>
        <v>#VALUE!</v>
      </c>
      <c r="Z3" t="e">
        <f>AND('District PaymentExpenses Form'!J30,"AAAAAH+NxBk=")</f>
        <v>#VALUE!</v>
      </c>
      <c r="AA3" t="e">
        <f>AND('District PaymentExpenses Form'!K30,"AAAAAH+NxBo=")</f>
        <v>#VALUE!</v>
      </c>
      <c r="AB3" t="e">
        <f>AND('District PaymentExpenses Form'!L30,"AAAAAH+NxBs=")</f>
        <v>#VALUE!</v>
      </c>
      <c r="AC3" t="e">
        <f>AND('District PaymentExpenses Form'!M30,"AAAAAH+NxBw=")</f>
        <v>#VALUE!</v>
      </c>
      <c r="AD3" t="e">
        <f>AND('District PaymentExpenses Form'!#REF!,"AAAAAH+NxB0=")</f>
        <v>#REF!</v>
      </c>
      <c r="AE3" t="e">
        <f>AND('District PaymentExpenses Form'!#REF!,"AAAAAH+NxB4=")</f>
        <v>#REF!</v>
      </c>
      <c r="AF3" t="e">
        <f>AND('District PaymentExpenses Form'!#REF!,"AAAAAH+NxB8=")</f>
        <v>#REF!</v>
      </c>
      <c r="AG3" t="e">
        <f>IF('District PaymentExpenses Form'!#REF!,"AAAAAH+NxCA=",0)</f>
        <v>#REF!</v>
      </c>
      <c r="AH3" t="e">
        <f>AND('District PaymentExpenses Form'!#REF!,"AAAAAH+NxCE=")</f>
        <v>#REF!</v>
      </c>
      <c r="AI3" t="e">
        <f>AND('District PaymentExpenses Form'!#REF!,"AAAAAH+NxCI=")</f>
        <v>#REF!</v>
      </c>
      <c r="AJ3" t="e">
        <f>AND('District PaymentExpenses Form'!#REF!,"AAAAAH+NxCM=")</f>
        <v>#REF!</v>
      </c>
      <c r="AK3" t="e">
        <f>AND('District PaymentExpenses Form'!#REF!,"AAAAAH+NxCQ=")</f>
        <v>#REF!</v>
      </c>
      <c r="AL3" t="e">
        <f>AND('District PaymentExpenses Form'!#REF!,"AAAAAH+NxCU=")</f>
        <v>#REF!</v>
      </c>
      <c r="AM3" t="e">
        <f>AND('District PaymentExpenses Form'!#REF!,"AAAAAH+NxCY=")</f>
        <v>#REF!</v>
      </c>
      <c r="AN3" t="e">
        <f>AND('District PaymentExpenses Form'!#REF!,"AAAAAH+NxCc=")</f>
        <v>#REF!</v>
      </c>
      <c r="AO3" t="e">
        <f>AND('District PaymentExpenses Form'!#REF!,"AAAAAH+NxCg=")</f>
        <v>#REF!</v>
      </c>
      <c r="AP3" t="e">
        <f>AND('District PaymentExpenses Form'!#REF!,"AAAAAH+NxCk=")</f>
        <v>#REF!</v>
      </c>
      <c r="AQ3" t="e">
        <f>AND('District PaymentExpenses Form'!#REF!,"AAAAAH+NxCo=")</f>
        <v>#REF!</v>
      </c>
      <c r="AR3" t="e">
        <f>AND('District PaymentExpenses Form'!#REF!,"AAAAAH+NxCs=")</f>
        <v>#REF!</v>
      </c>
      <c r="AS3" t="e">
        <f>AND('District PaymentExpenses Form'!#REF!,"AAAAAH+NxCw=")</f>
        <v>#REF!</v>
      </c>
      <c r="AT3" t="e">
        <f>AND('District PaymentExpenses Form'!#REF!,"AAAAAH+NxC0=")</f>
        <v>#REF!</v>
      </c>
      <c r="AU3" t="e">
        <f>AND('District PaymentExpenses Form'!#REF!,"AAAAAH+NxC4=")</f>
        <v>#REF!</v>
      </c>
      <c r="AV3" t="e">
        <f>AND('District PaymentExpenses Form'!#REF!,"AAAAAH+NxC8=")</f>
        <v>#REF!</v>
      </c>
      <c r="AW3" t="e">
        <f>AND('District PaymentExpenses Form'!#REF!,"AAAAAH+NxDA=")</f>
        <v>#REF!</v>
      </c>
      <c r="AX3">
        <f>IF('District PaymentExpenses Form'!31:31,"AAAAAH+NxDE=",0)</f>
        <v>0</v>
      </c>
      <c r="AY3" t="e">
        <f>AND('District PaymentExpenses Form'!#REF!,"AAAAAH+NxDI=")</f>
        <v>#REF!</v>
      </c>
      <c r="AZ3" t="e">
        <f>AND('District PaymentExpenses Form'!A31,"AAAAAH+NxDM=")</f>
        <v>#VALUE!</v>
      </c>
      <c r="BA3" t="e">
        <f>AND('District PaymentExpenses Form'!#REF!,"AAAAAH+NxDQ=")</f>
        <v>#REF!</v>
      </c>
      <c r="BB3" t="e">
        <f>AND('District PaymentExpenses Form'!#REF!,"AAAAAH+NxDU=")</f>
        <v>#REF!</v>
      </c>
      <c r="BC3" t="e">
        <f>AND('District PaymentExpenses Form'!E31,"AAAAAH+NxDY=")</f>
        <v>#VALUE!</v>
      </c>
      <c r="BD3" t="e">
        <f>AND('District PaymentExpenses Form'!F31,"AAAAAH+NxDc=")</f>
        <v>#VALUE!</v>
      </c>
      <c r="BE3" t="e">
        <f>AND('District PaymentExpenses Form'!G31,"AAAAAH+NxDg=")</f>
        <v>#VALUE!</v>
      </c>
      <c r="BF3" t="e">
        <f>AND('District PaymentExpenses Form'!#REF!,"AAAAAH+NxDk=")</f>
        <v>#REF!</v>
      </c>
      <c r="BG3" t="e">
        <f>AND('District PaymentExpenses Form'!I31,"AAAAAH+NxDo=")</f>
        <v>#VALUE!</v>
      </c>
      <c r="BH3" t="e">
        <f>AND('District PaymentExpenses Form'!J31,"AAAAAH+NxDs=")</f>
        <v>#VALUE!</v>
      </c>
      <c r="BI3" t="e">
        <f>AND('District PaymentExpenses Form'!K31,"AAAAAH+NxDw=")</f>
        <v>#VALUE!</v>
      </c>
      <c r="BJ3" t="e">
        <f>AND('District PaymentExpenses Form'!L31,"AAAAAH+NxD0=")</f>
        <v>#VALUE!</v>
      </c>
      <c r="BK3" t="e">
        <f>AND('District PaymentExpenses Form'!M31,"AAAAAH+NxD4=")</f>
        <v>#VALUE!</v>
      </c>
      <c r="BL3" t="e">
        <f>AND('District PaymentExpenses Form'!#REF!,"AAAAAH+NxD8=")</f>
        <v>#REF!</v>
      </c>
      <c r="BM3" t="e">
        <f>AND('District PaymentExpenses Form'!#REF!,"AAAAAH+NxEA=")</f>
        <v>#REF!</v>
      </c>
      <c r="BN3" t="e">
        <f>AND('District PaymentExpenses Form'!#REF!,"AAAAAH+NxEE=")</f>
        <v>#REF!</v>
      </c>
      <c r="BO3">
        <f>IF('District PaymentExpenses Form'!32:32,"AAAAAH+NxEI=",0)</f>
        <v>0</v>
      </c>
      <c r="BP3" t="e">
        <f>AND('District PaymentExpenses Form'!#REF!,"AAAAAH+NxEM=")</f>
        <v>#REF!</v>
      </c>
      <c r="BQ3" t="e">
        <f>AND('District PaymentExpenses Form'!A32,"AAAAAH+NxEQ=")</f>
        <v>#VALUE!</v>
      </c>
      <c r="BR3" t="e">
        <f>AND('District PaymentExpenses Form'!B31,"AAAAAH+NxEU=")</f>
        <v>#VALUE!</v>
      </c>
      <c r="BS3" t="e">
        <f>AND('District PaymentExpenses Form'!C31,"AAAAAH+NxEY=")</f>
        <v>#VALUE!</v>
      </c>
      <c r="BT3" t="e">
        <f>AND('District PaymentExpenses Form'!E32,"AAAAAH+NxEc=")</f>
        <v>#VALUE!</v>
      </c>
      <c r="BU3" t="e">
        <f>AND('District PaymentExpenses Form'!F32,"AAAAAH+NxEg=")</f>
        <v>#VALUE!</v>
      </c>
      <c r="BV3" t="e">
        <f>AND('District PaymentExpenses Form'!#REF!,"AAAAAH+NxEk=")</f>
        <v>#REF!</v>
      </c>
      <c r="BW3" t="e">
        <f>AND('District PaymentExpenses Form'!H31,"AAAAAH+NxEo=")</f>
        <v>#VALUE!</v>
      </c>
      <c r="BX3" t="e">
        <f>AND('District PaymentExpenses Form'!I32,"AAAAAH+NxEs=")</f>
        <v>#VALUE!</v>
      </c>
      <c r="BY3" t="e">
        <f>AND('District PaymentExpenses Form'!J32,"AAAAAH+NxEw=")</f>
        <v>#VALUE!</v>
      </c>
      <c r="BZ3" t="e">
        <f>AND('District PaymentExpenses Form'!K32,"AAAAAH+NxE0=")</f>
        <v>#VALUE!</v>
      </c>
      <c r="CA3" t="e">
        <f>AND('District PaymentExpenses Form'!L32,"AAAAAH+NxE4=")</f>
        <v>#VALUE!</v>
      </c>
      <c r="CB3" t="e">
        <f>AND('District PaymentExpenses Form'!M32,"AAAAAH+NxE8=")</f>
        <v>#VALUE!</v>
      </c>
      <c r="CC3" t="e">
        <f>AND('District PaymentExpenses Form'!#REF!,"AAAAAH+NxFA=")</f>
        <v>#REF!</v>
      </c>
      <c r="CD3" t="e">
        <f>AND('District PaymentExpenses Form'!#REF!,"AAAAAH+NxFE=")</f>
        <v>#REF!</v>
      </c>
      <c r="CE3" t="e">
        <f>AND('District PaymentExpenses Form'!#REF!,"AAAAAH+NxFI=")</f>
        <v>#REF!</v>
      </c>
      <c r="CF3">
        <f>IF('District PaymentExpenses Form'!34:34,"AAAAAH+NxFM=",0)</f>
        <v>0</v>
      </c>
      <c r="CG3" t="e">
        <f>AND('District PaymentExpenses Form'!#REF!,"AAAAAH+NxFQ=")</f>
        <v>#REF!</v>
      </c>
      <c r="CH3" t="e">
        <f>AND('District PaymentExpenses Form'!A34,"AAAAAH+NxFU=")</f>
        <v>#VALUE!</v>
      </c>
      <c r="CI3" t="e">
        <f>AND('District PaymentExpenses Form'!B34,"AAAAAH+NxFY=")</f>
        <v>#VALUE!</v>
      </c>
      <c r="CJ3" t="e">
        <f>AND('District PaymentExpenses Form'!C34,"AAAAAH+NxFc=")</f>
        <v>#VALUE!</v>
      </c>
      <c r="CK3" t="e">
        <f>AND('District PaymentExpenses Form'!E34,"AAAAAH+NxFg=")</f>
        <v>#VALUE!</v>
      </c>
      <c r="CL3" t="e">
        <f>AND('District PaymentExpenses Form'!F34,"AAAAAH+NxFk=")</f>
        <v>#VALUE!</v>
      </c>
      <c r="CM3" t="e">
        <f>AND('District PaymentExpenses Form'!G34,"AAAAAH+NxFo=")</f>
        <v>#VALUE!</v>
      </c>
      <c r="CN3" t="e">
        <f>AND('District PaymentExpenses Form'!H34,"AAAAAH+NxFs=")</f>
        <v>#VALUE!</v>
      </c>
      <c r="CO3" t="e">
        <f>AND('District PaymentExpenses Form'!I34,"AAAAAH+NxFw=")</f>
        <v>#VALUE!</v>
      </c>
      <c r="CP3" t="e">
        <f>AND('District PaymentExpenses Form'!J34,"AAAAAH+NxF0=")</f>
        <v>#VALUE!</v>
      </c>
      <c r="CQ3" t="e">
        <f>AND('District PaymentExpenses Form'!K34,"AAAAAH+NxF4=")</f>
        <v>#VALUE!</v>
      </c>
      <c r="CR3" t="e">
        <f>AND('District PaymentExpenses Form'!L34,"AAAAAH+NxF8=")</f>
        <v>#VALUE!</v>
      </c>
      <c r="CS3" t="e">
        <f>AND('District PaymentExpenses Form'!M34,"AAAAAH+NxGA=")</f>
        <v>#VALUE!</v>
      </c>
      <c r="CT3" t="e">
        <f>AND('District PaymentExpenses Form'!#REF!,"AAAAAH+NxGE=")</f>
        <v>#REF!</v>
      </c>
      <c r="CU3" t="e">
        <f>AND('District PaymentExpenses Form'!#REF!,"AAAAAH+NxGI=")</f>
        <v>#REF!</v>
      </c>
      <c r="CV3" t="e">
        <f>AND('District PaymentExpenses Form'!#REF!,"AAAAAH+NxGM=")</f>
        <v>#REF!</v>
      </c>
      <c r="CW3" t="e">
        <f>IF(_xlfn.SINGLE('District PaymentExpenses Form'!#REF!),"AAAAAH+NxGQ=",0)</f>
        <v>#REF!</v>
      </c>
      <c r="CX3">
        <f>IF('District PaymentExpenses Form'!36:36,"AAAAAH+NxGU=",0)</f>
        <v>0</v>
      </c>
      <c r="CY3">
        <f>IF('District PaymentExpenses Form'!37:37,"AAAAAH+NxGY=",0)</f>
        <v>0</v>
      </c>
      <c r="CZ3" t="e">
        <f>IF('District PaymentExpenses Form'!#REF!,"AAAAAH+NxGc=",0)</f>
        <v>#REF!</v>
      </c>
      <c r="DA3" t="e">
        <f>IF('District PaymentExpenses Form'!#REF!,"AAAAAH+NxGg=",0)</f>
        <v>#REF!</v>
      </c>
      <c r="DB3">
        <f>IF('District PaymentExpenses Form'!A:A,"AAAAAH+NxGk=",0)</f>
        <v>0</v>
      </c>
      <c r="DC3" t="e">
        <f>IF('District PaymentExpenses Form'!B:B,"AAAAAH+NxGo=",0)</f>
        <v>#VALUE!</v>
      </c>
      <c r="DD3">
        <f>IF('District PaymentExpenses Form'!C:C,"AAAAAH+NxGs=",0)</f>
        <v>0</v>
      </c>
      <c r="DE3" t="e">
        <f>IF('District PaymentExpenses Form'!E:E,"AAAAAH+NxGw=",0)</f>
        <v>#VALUE!</v>
      </c>
      <c r="DF3">
        <f>IF('District PaymentExpenses Form'!F:F,"AAAAAH+NxG0=",0)</f>
        <v>0</v>
      </c>
      <c r="DG3">
        <f>IF('District PaymentExpenses Form'!G:G,"AAAAAH+NxG4=",0)</f>
        <v>0</v>
      </c>
      <c r="DH3">
        <f>IF('District PaymentExpenses Form'!H:H,"AAAAAH+NxG8=",0)</f>
        <v>0</v>
      </c>
      <c r="DI3">
        <f>IF('District PaymentExpenses Form'!I:I,"AAAAAH+NxHA=",0)</f>
        <v>0</v>
      </c>
      <c r="DJ3">
        <f>IF('District PaymentExpenses Form'!J:J,"AAAAAH+NxHE=",0)</f>
        <v>0</v>
      </c>
      <c r="DK3" t="e">
        <f>IF('District PaymentExpenses Form'!K:K,"AAAAAH+NxHI=",0)</f>
        <v>#VALUE!</v>
      </c>
      <c r="DL3">
        <f>IF('District PaymentExpenses Form'!L:L,"AAAAAH+NxHM=",0)</f>
        <v>0</v>
      </c>
      <c r="DM3">
        <f>IF('District PaymentExpenses Form'!M:M,"AAAAAH+NxHQ=",0)</f>
        <v>0</v>
      </c>
      <c r="DN3" t="e">
        <f>IF('District PaymentExpenses Form'!#REF!,"AAAAAH+NxHU=",0)</f>
        <v>#REF!</v>
      </c>
      <c r="DO3" t="e">
        <f>IF('District PaymentExpenses Form'!#REF!,"AAAAAH+NxHY=",0)</f>
        <v>#REF!</v>
      </c>
      <c r="DP3" t="e">
        <f>IF('District PaymentExpenses Form'!#REF!,"AAAAAH+NxHc=",0)</f>
        <v>#REF!</v>
      </c>
      <c r="DQ3" s="2" t="s">
        <v>3</v>
      </c>
      <c r="DR3" t="s">
        <v>4</v>
      </c>
      <c r="DS3" t="e">
        <f>IF("N",'District PaymentExpenses Form'!_xlnm.Print_Area,"AAAAAH+NxHo=")</f>
        <v>#VALUE!</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District PaymentExpenses Form</vt:lpstr>
    </vt:vector>
  </TitlesOfParts>
  <Company>The Perse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Ian Weatherall</cp:lastModifiedBy>
  <cp:lastPrinted>2024-07-19T13:42:52Z</cp:lastPrinted>
  <dcterms:created xsi:type="dcterms:W3CDTF">2010-08-07T09:57:25Z</dcterms:created>
  <dcterms:modified xsi:type="dcterms:W3CDTF">2024-07-19T13:43:39Z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0B71R2mIonXx2UzRGQXg1WEpLRzA</vt:lpwstr>
  </property>
  <property fmtid="{D5CDD505-2E9C-101B-9397-08002B2CF9AE}" pid="4" name="Google.Documents.RevisionId">
    <vt:lpwstr>00432447270884027042</vt:lpwstr>
  </property>
  <property fmtid="{D5CDD505-2E9C-101B-9397-08002B2CF9AE}" pid="5" name="Google.Documents.PreviousRevisionId">
    <vt:lpwstr>11886260354974310143</vt:lpwstr>
  </property>
  <property fmtid="{D5CDD505-2E9C-101B-9397-08002B2CF9AE}" pid="6" name="Google.Documents.PluginVersion">
    <vt:lpwstr>2.0.2662.553</vt:lpwstr>
  </property>
  <property fmtid="{D5CDD505-2E9C-101B-9397-08002B2CF9AE}" pid="7" name="Google.Documents.MergeIncapabilityFlags">
    <vt:i4>0</vt:i4>
  </property>
</Properties>
</file>